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755" tabRatio="821" activeTab="1"/>
  </bookViews>
  <sheets>
    <sheet name="CtroExp" sheetId="1" r:id="rId1"/>
    <sheet name="CtroExp ()" sheetId="2" r:id="rId2"/>
    <sheet name="ene" sheetId="3" r:id="rId3"/>
    <sheet name="feb" sheetId="4" r:id="rId4"/>
    <sheet name="mar" sheetId="5" r:id="rId5"/>
    <sheet name="abr" sheetId="6" r:id="rId6"/>
    <sheet name="may" sheetId="7" r:id="rId7"/>
    <sheet name="jun" sheetId="8" r:id="rId8"/>
    <sheet name="jul" sheetId="9" r:id="rId9"/>
    <sheet name="ago" sheetId="10" r:id="rId10"/>
    <sheet name="set" sheetId="11" r:id="rId11"/>
    <sheet name="oct" sheetId="12" r:id="rId12"/>
    <sheet name="nov" sheetId="13" r:id="rId13"/>
    <sheet name="dic" sheetId="14" r:id="rId14"/>
    <sheet name="ene-b" sheetId="15" r:id="rId15"/>
    <sheet name="feb-b" sheetId="16" r:id="rId16"/>
    <sheet name="mar-b" sheetId="17" r:id="rId17"/>
    <sheet name="abr-b" sheetId="18" r:id="rId18"/>
    <sheet name="may-b" sheetId="19" r:id="rId19"/>
    <sheet name="jun-b" sheetId="20" r:id="rId20"/>
    <sheet name="jul-b" sheetId="21" r:id="rId21"/>
    <sheet name="ago-b" sheetId="22" r:id="rId22"/>
    <sheet name="set-b" sheetId="23" r:id="rId23"/>
    <sheet name="oct-b" sheetId="24" r:id="rId24"/>
    <sheet name="nov-b" sheetId="25" r:id="rId25"/>
    <sheet name="dic-b" sheetId="26" r:id="rId26"/>
  </sheets>
  <definedNames>
    <definedName name="_xlnm._FilterDatabase" localSheetId="0" hidden="1">'CtroExp'!$A$1:$B$275</definedName>
    <definedName name="_xlnm._FilterDatabase" localSheetId="1" hidden="1">'CtroExp ()'!$A$1:$B$249</definedName>
    <definedName name="_xlnm.Print_Area" localSheetId="5">'abr'!$A$1:$P$48</definedName>
    <definedName name="_xlnm.Print_Area" localSheetId="17">'abr-b'!$A$1:$S$43</definedName>
    <definedName name="_xlnm.Print_Area" localSheetId="9">'ago'!$A$1:$P$48</definedName>
    <definedName name="_xlnm.Print_Area" localSheetId="21">'ago-b'!$A$1:$S$43</definedName>
    <definedName name="_xlnm.Print_Area" localSheetId="0">'CtroExp'!#REF!</definedName>
    <definedName name="_xlnm.Print_Area" localSheetId="1">'CtroExp ()'!#REF!</definedName>
    <definedName name="_xlnm.Print_Area" localSheetId="13">'dic'!$A$1:$P$48</definedName>
    <definedName name="_xlnm.Print_Area" localSheetId="25">'dic-b'!$A$1:$S$43</definedName>
    <definedName name="_xlnm.Print_Area" localSheetId="2">'ene'!$A$1:$P$25</definedName>
    <definedName name="_xlnm.Print_Area" localSheetId="14">'ene-b'!$A$1:$S$23</definedName>
    <definedName name="_xlnm.Print_Area" localSheetId="3">'feb'!$A$1:$P$48</definedName>
    <definedName name="_xlnm.Print_Area" localSheetId="15">'feb-b'!$A$1:$S$43</definedName>
    <definedName name="_xlnm.Print_Area" localSheetId="8">'jul'!$A$1:$P$48</definedName>
    <definedName name="_xlnm.Print_Area" localSheetId="20">'jul-b'!$A$1:$S$43</definedName>
    <definedName name="_xlnm.Print_Area" localSheetId="7">'jun'!$A$1:$P$48</definedName>
    <definedName name="_xlnm.Print_Area" localSheetId="19">'jun-b'!$A$1:$S$43</definedName>
    <definedName name="_xlnm.Print_Area" localSheetId="4">'mar'!$A$1:$P$48</definedName>
    <definedName name="_xlnm.Print_Area" localSheetId="16">'mar-b'!$A$1:$S$43</definedName>
    <definedName name="_xlnm.Print_Area" localSheetId="6">'may'!$A$1:$P$48</definedName>
    <definedName name="_xlnm.Print_Area" localSheetId="18">'may-b'!$A$1:$S$43</definedName>
    <definedName name="_xlnm.Print_Area" localSheetId="12">'nov'!$A$1:$P$48</definedName>
    <definedName name="_xlnm.Print_Area" localSheetId="24">'nov-b'!$A$1:$S$43</definedName>
    <definedName name="_xlnm.Print_Area" localSheetId="11">'oct'!$A$1:$P$48</definedName>
    <definedName name="_xlnm.Print_Area" localSheetId="23">'oct-b'!$A$1:$S$43</definedName>
    <definedName name="_xlnm.Print_Area" localSheetId="10">'set'!$A$1:$P$48</definedName>
    <definedName name="_xlnm.Print_Area" localSheetId="22">'set-b'!$A$1:$S$43</definedName>
  </definedNames>
  <calcPr fullCalcOnLoad="1"/>
</workbook>
</file>

<file path=xl/sharedStrings.xml><?xml version="1.0" encoding="utf-8"?>
<sst xmlns="http://schemas.openxmlformats.org/spreadsheetml/2006/main" count="2452" uniqueCount="236">
  <si>
    <t>Muelle</t>
  </si>
  <si>
    <t>Maíz</t>
  </si>
  <si>
    <t>Sorgo</t>
  </si>
  <si>
    <t>Trigo</t>
  </si>
  <si>
    <t>Soja</t>
  </si>
  <si>
    <t>Girasol</t>
  </si>
  <si>
    <t>Moha</t>
  </si>
  <si>
    <t>Totales</t>
  </si>
  <si>
    <t>Aceites</t>
  </si>
  <si>
    <t>Subprod.</t>
  </si>
  <si>
    <t>Terminal 6</t>
  </si>
  <si>
    <t>Quebracho</t>
  </si>
  <si>
    <t>Dempa/Pampa</t>
  </si>
  <si>
    <t>ACA</t>
  </si>
  <si>
    <t>Vicentín</t>
  </si>
  <si>
    <t>San Pedro</t>
  </si>
  <si>
    <t>Total</t>
  </si>
  <si>
    <t>Arroyo Seco</t>
  </si>
  <si>
    <t>Subtotales</t>
  </si>
  <si>
    <t>Subproductos</t>
  </si>
  <si>
    <t>total</t>
  </si>
  <si>
    <t>mes</t>
  </si>
  <si>
    <t>Canola</t>
  </si>
  <si>
    <t>Terminal de embarque</t>
  </si>
  <si>
    <t>Subtotal</t>
  </si>
  <si>
    <t>Serv.Portuarios-Term. 6 y 7</t>
  </si>
  <si>
    <t>Punta Alvear</t>
  </si>
  <si>
    <t>Va. Constitución-Term.1 y 2</t>
  </si>
  <si>
    <t>Terminal</t>
  </si>
  <si>
    <t>Mes</t>
  </si>
  <si>
    <t>Ac. Algodón</t>
  </si>
  <si>
    <t>Ac.girasol</t>
  </si>
  <si>
    <t>Ac.soja</t>
  </si>
  <si>
    <t>Ac.maíz</t>
  </si>
  <si>
    <t>Harina soja</t>
  </si>
  <si>
    <t>Pellets soja</t>
  </si>
  <si>
    <t>Pellets girasol</t>
  </si>
  <si>
    <t>Pellets maní</t>
  </si>
  <si>
    <t>Pellets maíz</t>
  </si>
  <si>
    <t>Total Ac.</t>
  </si>
  <si>
    <t>Total Subp.</t>
  </si>
  <si>
    <t>Embarques de aceites, harinas y pellets por puertos del Up River</t>
  </si>
  <si>
    <t>Aceite algodón</t>
  </si>
  <si>
    <t>Aceite girasol</t>
  </si>
  <si>
    <t>Aceite soja</t>
  </si>
  <si>
    <t>Aceite maíz</t>
  </si>
  <si>
    <t>Otros</t>
  </si>
  <si>
    <t>Total Subprod.</t>
  </si>
  <si>
    <t>Total Aceites</t>
  </si>
  <si>
    <t>Pellets cáscara</t>
  </si>
  <si>
    <t>Pellets cártamo</t>
  </si>
  <si>
    <t>Pell+Har Sj</t>
  </si>
  <si>
    <t>SN - Terminal San Nicolás</t>
  </si>
  <si>
    <t>SN - Embarque oficial</t>
  </si>
  <si>
    <t>Descarte poroto</t>
  </si>
  <si>
    <t>Terminal San Nicolás</t>
  </si>
  <si>
    <t>Embarques de granos, harinas y aceites por puertos del Up River</t>
  </si>
  <si>
    <t>San Nicolás Ofic</t>
  </si>
  <si>
    <t>Serv.Port.- Terminal 6 y 7</t>
  </si>
  <si>
    <t>Quebracho (Cargill)</t>
  </si>
  <si>
    <t>Tránsito (Toepfer)</t>
  </si>
  <si>
    <t>Dempa/Pampa (LPC)</t>
  </si>
  <si>
    <t>Gral. Lagos (Dreyfus)</t>
  </si>
  <si>
    <t>V.Constituc.(SP-1y2)</t>
  </si>
  <si>
    <t>D./Pampa (LPC)</t>
  </si>
  <si>
    <t>P.Alvear (Productos)</t>
  </si>
  <si>
    <t>G.Lagos (Dreyfus)</t>
  </si>
  <si>
    <r>
      <t xml:space="preserve">/1 </t>
    </r>
    <r>
      <rPr>
        <b/>
        <sz val="9"/>
        <rFont val="Arial Narrow"/>
        <family val="2"/>
      </rPr>
      <t>Otros aceites</t>
    </r>
  </si>
  <si>
    <r>
      <t xml:space="preserve">/2 </t>
    </r>
    <r>
      <rPr>
        <b/>
        <sz val="9"/>
        <rFont val="Arial Narrow"/>
        <family val="2"/>
      </rPr>
      <t>Otros Subprd.</t>
    </r>
  </si>
  <si>
    <t>Soja desactivada</t>
  </si>
  <si>
    <t>Villa Constitución TII</t>
  </si>
  <si>
    <t>Villa Constitución Term.II</t>
  </si>
  <si>
    <t>Arroyo Seco (Toepfer)</t>
  </si>
  <si>
    <t>Aceite maní</t>
  </si>
  <si>
    <t>Ac.maní</t>
  </si>
  <si>
    <t>Cártamo</t>
  </si>
  <si>
    <t>Arveja</t>
  </si>
  <si>
    <t>Varios</t>
  </si>
  <si>
    <t>Canola/Colza</t>
  </si>
  <si>
    <t>San Benito (MRP)</t>
  </si>
  <si>
    <t>VGG (Cargill)</t>
  </si>
  <si>
    <t xml:space="preserve">VGG (Cargill) </t>
  </si>
  <si>
    <t>Bunge Ramallo</t>
  </si>
  <si>
    <t>San Benito</t>
  </si>
  <si>
    <t>Villa Gob.Galvez</t>
  </si>
  <si>
    <t>Villa Gob.Gálvez</t>
  </si>
  <si>
    <t>Arroz</t>
  </si>
  <si>
    <t>Timbúes - Dreyfus</t>
  </si>
  <si>
    <t>Maíz flint</t>
  </si>
  <si>
    <t>Cebadas</t>
  </si>
  <si>
    <t>San Nicolás - Oficial</t>
  </si>
  <si>
    <t>Malta</t>
  </si>
  <si>
    <t>Pta. Alvear (Cargill)</t>
  </si>
  <si>
    <t>Maíz Mav</t>
  </si>
  <si>
    <t>Glicerina</t>
  </si>
  <si>
    <t>Aceite cártamo</t>
  </si>
  <si>
    <t>P.Alvear (Cargill)</t>
  </si>
  <si>
    <t>Harina Hp+Lp</t>
  </si>
  <si>
    <t>Alimento Balanceado</t>
  </si>
  <si>
    <t>Suplemento Alim. Proteico</t>
  </si>
  <si>
    <t>Pellets Afrechillo</t>
  </si>
  <si>
    <t>Pellets cáscara soja</t>
  </si>
  <si>
    <t>Otros Subproductos</t>
  </si>
  <si>
    <t>Gral.Lagos</t>
  </si>
  <si>
    <t>Ac. Soja refinado</t>
  </si>
  <si>
    <t>Ac.soja crudo</t>
  </si>
  <si>
    <t>Ac.canola</t>
  </si>
  <si>
    <t>Aceite canola</t>
  </si>
  <si>
    <t>Maíz Paraguayo</t>
  </si>
  <si>
    <t>Trigo Paraguayo</t>
  </si>
  <si>
    <t>Soja Paraguaya</t>
  </si>
  <si>
    <t>Harina soja paraguaya</t>
  </si>
  <si>
    <t>Trigo BP</t>
  </si>
  <si>
    <t>Trigo Baja Proteína</t>
  </si>
  <si>
    <t>Maíz NT</t>
  </si>
  <si>
    <t>Gluten Feed</t>
  </si>
  <si>
    <t>Biocombustible</t>
  </si>
  <si>
    <t>Lino</t>
  </si>
  <si>
    <t>Maíz Espec</t>
  </si>
  <si>
    <t>Maíz colorado</t>
  </si>
  <si>
    <t>Pellets trigo</t>
  </si>
  <si>
    <t>Soja Boliviana</t>
  </si>
  <si>
    <t>Dempa/Pampa (Bunge)</t>
  </si>
  <si>
    <t>D./Pampa (Bunge)</t>
  </si>
  <si>
    <t>Bunge Ramallo  *</t>
  </si>
  <si>
    <t>Subpr. lino</t>
  </si>
  <si>
    <t>Pell. gluten maíz</t>
  </si>
  <si>
    <t>harina gluten maíz</t>
  </si>
  <si>
    <r>
      <t xml:space="preserve">Conc. SX41 </t>
    </r>
    <r>
      <rPr>
        <sz val="6"/>
        <color indexed="9"/>
        <rFont val="Arial Narrow"/>
        <family val="2"/>
      </rPr>
      <t>(mezcla harina/maíz)</t>
    </r>
  </si>
  <si>
    <r>
      <t xml:space="preserve">Premix IV </t>
    </r>
    <r>
      <rPr>
        <sz val="6"/>
        <color indexed="9"/>
        <rFont val="Arial Narrow"/>
        <family val="2"/>
      </rPr>
      <t>(mezcla harina/maíz)</t>
    </r>
  </si>
  <si>
    <t>*  Información obtenida de Transporte y Embarque de Granos de la Dirección de Mercados Agrícolas (MAGyP).</t>
  </si>
  <si>
    <t>oleína</t>
  </si>
  <si>
    <r>
      <t xml:space="preserve">Conc. SX47 HP </t>
    </r>
    <r>
      <rPr>
        <sz val="6"/>
        <color indexed="9"/>
        <rFont val="Arial Narrow"/>
        <family val="2"/>
      </rPr>
      <t>(mezcla harina/maíz)</t>
    </r>
  </si>
  <si>
    <t>Bunge Ramallo **</t>
  </si>
  <si>
    <t>DDGS</t>
  </si>
  <si>
    <t>Aceite alto cont.oleico</t>
  </si>
  <si>
    <t>Aceite soja boliviana</t>
  </si>
  <si>
    <t>Harina soja boliviana</t>
  </si>
  <si>
    <t>Pellets de soja paraguaya</t>
  </si>
  <si>
    <t>Químicos</t>
  </si>
  <si>
    <t>Terminal San Pedro</t>
  </si>
  <si>
    <t xml:space="preserve">Terminal San Pedro </t>
  </si>
  <si>
    <t>Maíz quebrado</t>
  </si>
  <si>
    <t>Pellets Algodòn</t>
  </si>
  <si>
    <t>SN - Servicios Portuarios</t>
  </si>
  <si>
    <t>Azufre</t>
  </si>
  <si>
    <t>Biodiesel</t>
  </si>
  <si>
    <t>Pre mezcla balanc.Hipro</t>
  </si>
  <si>
    <t>Timbúes - Renova</t>
  </si>
  <si>
    <t>Bunge Ramallo *</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</si>
  <si>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t>
    </r>
  </si>
  <si>
    <r>
      <t xml:space="preserve">Bunge Ramallo </t>
    </r>
    <r>
      <rPr>
        <b/>
        <sz val="9"/>
        <rFont val="Arial Narrow"/>
        <family val="2"/>
      </rPr>
      <t>**</t>
    </r>
  </si>
  <si>
    <r>
      <rPr>
        <sz val="9"/>
        <rFont val="Arial Narrow"/>
        <family val="2"/>
      </rPr>
      <t xml:space="preserve">Bunge Ramallo </t>
    </r>
    <r>
      <rPr>
        <b/>
        <sz val="9"/>
        <rFont val="Arial Narrow"/>
        <family val="2"/>
      </rPr>
      <t>**</t>
    </r>
  </si>
  <si>
    <r>
      <rPr>
        <sz val="9"/>
        <rFont val="Arial Narrow"/>
        <family val="2"/>
      </rPr>
      <t xml:space="preserve">Bunge Ramallo  </t>
    </r>
    <r>
      <rPr>
        <b/>
        <sz val="9"/>
        <rFont val="Arial Narrow"/>
        <family val="2"/>
      </rPr>
      <t>*</t>
    </r>
  </si>
  <si>
    <t xml:space="preserve">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t>
  </si>
  <si>
    <t>Timbúes - Cofco</t>
  </si>
  <si>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del Informe de Transporte y Embarques del Minagro a Julio 2017.</t>
  </si>
  <si>
    <t>Lecitina</t>
  </si>
  <si>
    <t>ADM</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</si>
  <si>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 Transporte y Embarque de Granos de la Dirección de Mercados Agrícolas (Minagro). </t>
    </r>
  </si>
  <si>
    <t>Harina (46/46,5)</t>
  </si>
  <si>
    <t>Tránsito (ADM)</t>
  </si>
  <si>
    <t>Aceite Acido</t>
  </si>
  <si>
    <t>COFCO (Pto.S.Martín-)</t>
  </si>
  <si>
    <t>Cofco PGSM</t>
  </si>
  <si>
    <t>Terminal San Pedro *</t>
  </si>
  <si>
    <t>Terminal San Pedro  *</t>
  </si>
  <si>
    <t>Tránsito ADM</t>
  </si>
  <si>
    <r>
      <t xml:space="preserve">/1 </t>
    </r>
    <r>
      <rPr>
        <b/>
        <sz val="8"/>
        <rFont val="Arial Narrow"/>
        <family val="2"/>
      </rPr>
      <t>Otros aceites</t>
    </r>
  </si>
  <si>
    <t>Aceites **</t>
  </si>
  <si>
    <t>Aceite soja **</t>
  </si>
  <si>
    <t xml:space="preserve">  Información obtenida de Transporte y Embarque de Granos de la Dirección de Mercados Agrícolas (MAGyP).</t>
  </si>
  <si>
    <t>Pellets cascara soja Parag</t>
  </si>
  <si>
    <t>A. Seco (ADM)</t>
  </si>
  <si>
    <t>Arroyo Seco (ADM)</t>
  </si>
  <si>
    <t>Arroyo Seco ADM</t>
  </si>
  <si>
    <t>Bunge Ramallo  **</t>
  </si>
  <si>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 Transporte y Embarque de Granos de la Dirección de Mercados Agrícolas (MAGyP), hasta el mes de setiembre.</t>
  </si>
  <si>
    <t>Quebracho **</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</si>
  <si>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 Transporte y Embarque de Granos de la Dirección de Mercados Agrícolas (Minagro), hasta el mes de diciembre.</t>
    </r>
  </si>
  <si>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 Transporte y Embarque de Granos de la Dirección de Mercados Agrícolas (MAGyP), hasta el mes de diciembre.</t>
  </si>
  <si>
    <t>Aceite soja paraguayo</t>
  </si>
  <si>
    <r>
      <t xml:space="preserve">/2 </t>
    </r>
    <r>
      <rPr>
        <b/>
        <sz val="8"/>
        <rFont val="Arial Narrow"/>
        <family val="2"/>
      </rPr>
      <t>Otros Subprd.</t>
    </r>
  </si>
  <si>
    <t>Mes de ENERO de 2019</t>
  </si>
  <si>
    <t>Mes de DICIEMBRE de 2019</t>
  </si>
  <si>
    <t>Acumulado 2019 (enero/diciembre)</t>
  </si>
  <si>
    <t>Mes de NOVIEMBRE de 2019</t>
  </si>
  <si>
    <t>Acumulado 2019 (enero/noviembre)</t>
  </si>
  <si>
    <t>Mes de OCTUBRE de 2019</t>
  </si>
  <si>
    <t>Acumulado 2019 (enero/octubre)</t>
  </si>
  <si>
    <t>Mes de SETIEMBRE de 2019</t>
  </si>
  <si>
    <t>Acumulado 2019 (enero/setiembre)</t>
  </si>
  <si>
    <t>Mes de AGOSTO de 2019</t>
  </si>
  <si>
    <t>Acumulado 2019 (enero/agosto)</t>
  </si>
  <si>
    <t>Mes de JULIO de 2019</t>
  </si>
  <si>
    <t>Acumulado 2019 (enero/julio)</t>
  </si>
  <si>
    <t>Mes de JUNIO de 2019</t>
  </si>
  <si>
    <t>Acumulado 2019 (enero/junio)</t>
  </si>
  <si>
    <t>Mes de MAYO de 2019</t>
  </si>
  <si>
    <t>Acumulado 2019 (enero/mayo)</t>
  </si>
  <si>
    <t>Mes de ABRIL de 2019</t>
  </si>
  <si>
    <t>Acumulado 2019 (enero/abril)</t>
  </si>
  <si>
    <t>Mes de MARZO de 2019</t>
  </si>
  <si>
    <t>Acumulado 2019 (enero/marzo)</t>
  </si>
  <si>
    <t>Mes de FEBRERO de 2019</t>
  </si>
  <si>
    <t>Acumulado 2019 (enero/febrero)</t>
  </si>
  <si>
    <t>Acidos Grasos</t>
  </si>
  <si>
    <t>Timbúes - COFCO</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</si>
  <si>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Incluye lo embarcado en el mes de enero'19</t>
    </r>
  </si>
  <si>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del Informe de Transporte y Embarques del Minagro. *** Timbues Cofco: incluye 25.650 tn en enero y 10.000 tn en febrero de aceite de soja</t>
    </r>
  </si>
  <si>
    <t>Timbúes - Cofco ***</t>
  </si>
  <si>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del Informe de Transporte y Embarques del Minagro. *** Timbues Cofco: incluye 25.650 tn en enero y 10.000 tn en febrero de aceite de soja</t>
  </si>
  <si>
    <t>Cofco PGSM *</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</si>
  <si>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del Informe de Transporte y Embarques del Minagro.</t>
    </r>
  </si>
  <si>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del Informe de Transporte y Embarques del Minagro.</t>
  </si>
  <si>
    <t>Elaborado sobre base de datos proporcionados por empresas dueñas de las terminales. Varios contiene lino, moha, girasol, maíz MAV, maíz flint, maíz especial, maíz colorado, maíz NT, cártamo, maíz quebrado, azufre.  *  Falta información desde la fuente.  ** Información obtenida del Informe de Transporte y Embarques del Minagro.</t>
  </si>
  <si>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del Informe de Transporte y Embarques del Minagro.</t>
  </si>
  <si>
    <r>
      <rPr>
        <sz val="9"/>
        <rFont val="Arial Narrow"/>
        <family val="2"/>
      </rPr>
      <t xml:space="preserve">Bunge Ramallo  </t>
    </r>
    <r>
      <rPr>
        <b/>
        <sz val="9"/>
        <rFont val="Arial Narrow"/>
        <family val="2"/>
      </rPr>
      <t>**</t>
    </r>
  </si>
  <si>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del Informe de Transporte y Embarques del Minagro a Julio 2019</t>
    </r>
  </si>
  <si>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del Informe de Transporte y Embarques del Minagro a Julio 2019</t>
  </si>
  <si>
    <r>
      <t xml:space="preserve">Bunge Ramallo  </t>
    </r>
    <r>
      <rPr>
        <b/>
        <sz val="9"/>
        <rFont val="Arial Narrow"/>
        <family val="2"/>
      </rPr>
      <t>**</t>
    </r>
  </si>
  <si>
    <t>Aceite Mezcla</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</si>
  <si>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del Informe de Transporte y Embarques del Minagro a Agosto 2019.</t>
    </r>
  </si>
  <si>
    <t>ACA    **</t>
  </si>
  <si>
    <t>Quebracho   **</t>
  </si>
  <si>
    <t>Harina (44/45)</t>
  </si>
  <si>
    <t>Harina  (HP 48)</t>
  </si>
  <si>
    <t>Tránsito ADM ***</t>
  </si>
  <si>
    <t>Timbúes - Cofco   **</t>
  </si>
  <si>
    <t>Terminal 6   **</t>
  </si>
  <si>
    <t>Gral.Lagos **</t>
  </si>
  <si>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maíz quebrado, azufre.  *  Falta información desde la fuente. **  Información obtenida de Transporte y Embarque de Granos de la Dirección de Mercados Agrícolas (Minagro)</t>
    </r>
  </si>
  <si>
    <r>
      <t xml:space="preserve">Elaborado sobre base de datos proporcionados por empresas dueñas de las terminales. </t>
    </r>
    <r>
      <rPr>
        <b/>
        <sz val="7"/>
        <rFont val="Arial Narrow"/>
        <family val="2"/>
      </rPr>
      <t>Varios</t>
    </r>
    <r>
      <rPr>
        <sz val="7"/>
        <rFont val="Arial Narrow"/>
        <family val="2"/>
      </rPr>
      <t xml:space="preserve"> contiene lino, moha, girasol, maíz MAV, maíz flint, maíz especial, maíz colorado, maíz NT, cártamo y maíz quebrado.  *  Falta información desde la fuente. **  Información obtenida de Transporte y Embarque de Granos de la Dirección de Mercados Agrícolas (Minagr. *** Soja de origen paraguayo</t>
    </r>
  </si>
  <si>
    <t xml:space="preserve">ACA </t>
  </si>
  <si>
    <t xml:space="preserve">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 Transporte y Embarque de Granos de la Dirección de Mercados Agrícolas (Minagri) </t>
  </si>
  <si>
    <t>Elaborado según datos de las empresas dueñas de las terminales. /1 Otros aceites incluye soja desgomado, mezclas, oleína, lino y neutro. /2 Otros subproductos incluye: pellets afrechillo, descarte soja, soja desactivada, subprod.lino, harina gluten maíz, pellets gluten maíz, lecitina de soja, gluten feed, pellets cártamo, glicerina, Conc. SX41 (mezcla harina/maíz), Premix IV (mezcla harina/maíz), Suplemento Alim. Proteico, alimento balanceado, subproductos algodón y otros *  Falta información desde la fuente. **  Información obtenida de Transporte y Embarque de Granos de la Dirección de Mercados Agrícolas (Minagri)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</si>
</sst>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0.00&quot;Pts&quot;;[Red]\-#,##0.00&quot;Pts&quot;"/>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s>
  <fonts count="70">
    <font>
      <sz val="10"/>
      <name val="Geneva"/>
      <family val="0"/>
    </font>
    <font>
      <b/>
      <sz val="10"/>
      <name val="Geneva"/>
      <family val="0"/>
    </font>
    <font>
      <i/>
      <sz val="10"/>
      <name val="Geneva"/>
      <family val="0"/>
    </font>
    <font>
      <b/>
      <i/>
      <sz val="10"/>
      <name val="Geneva"/>
      <family val="0"/>
    </font>
    <font>
      <b/>
      <sz val="9"/>
      <name val="Helvetica-Narrow"/>
      <family val="2"/>
    </font>
    <font>
      <sz val="9"/>
      <name val="Helvetica-Narrow"/>
      <family val="2"/>
    </font>
    <font>
      <sz val="7"/>
      <name val="Helvetica-Narrow"/>
      <family val="2"/>
    </font>
    <font>
      <sz val="10"/>
      <name val="Arial"/>
      <family val="2"/>
    </font>
    <font>
      <sz val="9"/>
      <name val="Arial Narrow"/>
      <family val="2"/>
    </font>
    <font>
      <sz val="8"/>
      <name val="Arial Narrow"/>
      <family val="2"/>
    </font>
    <font>
      <b/>
      <sz val="9"/>
      <name val="Arial Narrow"/>
      <family val="2"/>
    </font>
    <font>
      <sz val="7"/>
      <name val="Arial Narrow"/>
      <family val="2"/>
    </font>
    <font>
      <sz val="9"/>
      <color indexed="9"/>
      <name val="Arial Narrow"/>
      <family val="2"/>
    </font>
    <font>
      <sz val="10"/>
      <name val="Arial Narrow"/>
      <family val="2"/>
    </font>
    <font>
      <b/>
      <sz val="7"/>
      <name val="Arial Narrow"/>
      <family val="2"/>
    </font>
    <font>
      <b/>
      <sz val="10"/>
      <name val="Arial Narrow"/>
      <family val="2"/>
    </font>
    <font>
      <sz val="8"/>
      <color indexed="9"/>
      <name val="Arial Narrow"/>
      <family val="2"/>
    </font>
    <font>
      <sz val="8"/>
      <color indexed="8"/>
      <name val="Arial Narrow"/>
      <family val="2"/>
    </font>
    <font>
      <sz val="6"/>
      <color indexed="9"/>
      <name val="Arial Narrow"/>
      <family val="2"/>
    </font>
    <font>
      <b/>
      <sz val="8"/>
      <name val="Arial Narrow"/>
      <family val="2"/>
    </font>
    <font>
      <b/>
      <sz val="12"/>
      <name val="Frutiger-Bold"/>
      <family val="0"/>
    </font>
    <font>
      <b/>
      <sz val="10"/>
      <name val="Frutiger-Bold"/>
      <family val="0"/>
    </font>
    <font>
      <sz val="8"/>
      <name val="Times New Roman"/>
      <family val="1"/>
    </font>
    <font>
      <sz val="11"/>
      <name val="Calibri"/>
      <family val="2"/>
    </font>
    <font>
      <b/>
      <sz val="8"/>
      <name val="Times New Roman"/>
      <family val="1"/>
    </font>
    <font>
      <b/>
      <sz val="7"/>
      <name val="Times New Roman"/>
      <family val="1"/>
    </font>
    <font>
      <sz val="7"/>
      <name val="Times New Roman"/>
      <family val="1"/>
    </font>
    <font>
      <sz val="9"/>
      <name val="Frutiger-Bold"/>
      <family val="0"/>
    </font>
    <font>
      <sz val="8"/>
      <name val="Helvetica-Narrow"/>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Geneva"/>
      <family val="0"/>
    </font>
    <font>
      <u val="single"/>
      <sz val="10"/>
      <color indexed="20"/>
      <name val="Geneva"/>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Geneva"/>
      <family val="0"/>
    </font>
    <font>
      <u val="single"/>
      <sz val="10"/>
      <color theme="11"/>
      <name val="Geneva"/>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name val="Arial Narrow"/>
      <family val="2"/>
    </font>
    <font>
      <sz val="9"/>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4"/>
        <bgColor indexed="64"/>
      </patternFill>
    </fill>
    <fill>
      <patternFill patternType="solid">
        <fgColor rgb="FF666699"/>
        <bgColor indexed="64"/>
      </patternFill>
    </fill>
    <fill>
      <patternFill patternType="solid">
        <fgColor indexed="4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bottom style="hair">
        <color indexed="23"/>
      </bottom>
    </border>
    <border>
      <left>
        <color indexed="63"/>
      </left>
      <right>
        <color indexed="63"/>
      </right>
      <top style="hair">
        <color indexed="23"/>
      </top>
      <bottom style="hair"/>
    </border>
    <border>
      <left>
        <color indexed="63"/>
      </left>
      <right>
        <color indexed="63"/>
      </right>
      <top style="hair">
        <color indexed="23"/>
      </top>
      <bottom style="hair">
        <color indexed="8"/>
      </bottom>
    </border>
    <border>
      <left>
        <color indexed="63"/>
      </left>
      <right style="hair"/>
      <top style="hair"/>
      <bottom style="hair">
        <color indexed="23"/>
      </bottom>
    </border>
    <border>
      <left>
        <color indexed="63"/>
      </left>
      <right style="hair">
        <color indexed="23"/>
      </right>
      <top style="hair">
        <color indexed="23"/>
      </top>
      <bottom style="hair">
        <color indexed="8"/>
      </bottom>
    </border>
    <border>
      <left style="hair">
        <color indexed="23"/>
      </left>
      <right>
        <color indexed="63"/>
      </right>
      <top style="hair">
        <color indexed="23"/>
      </top>
      <bottom style="hair">
        <color indexed="8"/>
      </bottom>
    </border>
    <border>
      <left>
        <color indexed="63"/>
      </left>
      <right>
        <color indexed="63"/>
      </right>
      <top style="thin"/>
      <bottom style="thin"/>
    </border>
    <border>
      <left>
        <color indexed="63"/>
      </left>
      <right style="hair"/>
      <top>
        <color indexed="63"/>
      </top>
      <bottom>
        <color indexed="63"/>
      </bottom>
    </border>
    <border>
      <left>
        <color indexed="63"/>
      </left>
      <right>
        <color indexed="63"/>
      </right>
      <top>
        <color indexed="63"/>
      </top>
      <bottom style="thin"/>
    </border>
    <border>
      <left>
        <color indexed="63"/>
      </left>
      <right style="hair">
        <color indexed="23"/>
      </right>
      <top style="hair">
        <color indexed="23"/>
      </top>
      <bottom style="hair"/>
    </border>
    <border>
      <left style="hair">
        <color indexed="23"/>
      </left>
      <right>
        <color indexed="63"/>
      </right>
      <top style="hair">
        <color indexed="23"/>
      </top>
      <bottom style="hair"/>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hair"/>
    </border>
    <border>
      <left style="hair"/>
      <right style="hair"/>
      <top>
        <color indexed="63"/>
      </top>
      <bottom style="hair"/>
    </border>
    <border>
      <left style="hair"/>
      <right>
        <color indexed="63"/>
      </right>
      <top style="thin"/>
      <bottom style="hair"/>
    </border>
    <border>
      <left>
        <color indexed="63"/>
      </left>
      <right>
        <color indexed="63"/>
      </right>
      <top style="hair"/>
      <bottom>
        <color indexed="63"/>
      </bottom>
    </border>
    <border>
      <left>
        <color indexed="63"/>
      </left>
      <right>
        <color indexed="63"/>
      </right>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 fontId="0" fillId="0" borderId="0" applyFont="0" applyFill="0" applyBorder="0" applyAlignment="0" applyProtection="0"/>
    <xf numFmtId="41" fontId="7" fillId="0" borderId="0" applyFont="0" applyFill="0" applyBorder="0" applyAlignment="0" applyProtection="0"/>
    <xf numFmtId="165" fontId="0" fillId="0" borderId="0" applyFont="0" applyFill="0" applyBorder="0" applyAlignment="0" applyProtection="0"/>
    <xf numFmtId="164" fontId="7" fillId="0" borderId="0" applyFont="0" applyFill="0" applyBorder="0" applyAlignment="0" applyProtection="0"/>
    <xf numFmtId="0" fontId="61"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50">
    <xf numFmtId="0" fontId="0" fillId="0" borderId="0" xfId="0" applyAlignment="1">
      <alignment/>
    </xf>
    <xf numFmtId="3" fontId="5" fillId="0" borderId="0" xfId="54" applyNumberFormat="1" applyFont="1" applyBorder="1">
      <alignment/>
      <protection/>
    </xf>
    <xf numFmtId="3" fontId="4" fillId="0" borderId="0" xfId="54" applyNumberFormat="1" applyFont="1" applyBorder="1">
      <alignment/>
      <protection/>
    </xf>
    <xf numFmtId="166" fontId="5" fillId="0" borderId="0" xfId="54" applyNumberFormat="1" applyFont="1" applyBorder="1">
      <alignment/>
      <protection/>
    </xf>
    <xf numFmtId="3" fontId="6" fillId="0" borderId="0" xfId="54" applyNumberFormat="1" applyFont="1" applyFill="1" applyBorder="1">
      <alignment/>
      <protection/>
    </xf>
    <xf numFmtId="3" fontId="5" fillId="0" borderId="0" xfId="54" applyNumberFormat="1" applyFont="1" applyFill="1" applyBorder="1">
      <alignment/>
      <protection/>
    </xf>
    <xf numFmtId="3" fontId="8" fillId="0" borderId="0" xfId="0" applyNumberFormat="1" applyFont="1" applyAlignment="1">
      <alignment/>
    </xf>
    <xf numFmtId="3" fontId="9" fillId="0" borderId="10" xfId="54" applyNumberFormat="1" applyFont="1" applyBorder="1">
      <alignment/>
      <protection/>
    </xf>
    <xf numFmtId="3" fontId="10" fillId="0" borderId="11" xfId="54" applyNumberFormat="1" applyFont="1" applyBorder="1">
      <alignment/>
      <protection/>
    </xf>
    <xf numFmtId="3" fontId="10" fillId="0" borderId="10"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3" fontId="10" fillId="0" borderId="10" xfId="54" applyNumberFormat="1" applyFont="1" applyBorder="1" applyAlignment="1">
      <alignment horizontal="right" vertical="center" wrapText="1"/>
      <protection/>
    </xf>
    <xf numFmtId="3" fontId="10" fillId="0" borderId="10" xfId="54" applyNumberFormat="1" applyFont="1" applyBorder="1" applyAlignment="1" quotePrefix="1">
      <alignment horizontal="right" vertical="center" wrapText="1"/>
      <protection/>
    </xf>
    <xf numFmtId="3" fontId="8" fillId="0" borderId="10" xfId="54" applyNumberFormat="1" applyFont="1" applyBorder="1" applyAlignment="1" quotePrefix="1">
      <alignment horizontal="right" vertical="center" wrapText="1"/>
      <protection/>
    </xf>
    <xf numFmtId="3" fontId="10" fillId="0" borderId="12" xfId="54" applyNumberFormat="1" applyFont="1" applyBorder="1">
      <alignment/>
      <protection/>
    </xf>
    <xf numFmtId="3" fontId="10" fillId="0" borderId="13" xfId="54" applyNumberFormat="1" applyFont="1" applyBorder="1" applyAlignment="1">
      <alignment horizontal="right" vertical="center" wrapText="1"/>
      <protection/>
    </xf>
    <xf numFmtId="3" fontId="10" fillId="0" borderId="14" xfId="54" applyNumberFormat="1" applyFont="1" applyBorder="1">
      <alignment/>
      <protection/>
    </xf>
    <xf numFmtId="3" fontId="10" fillId="0" borderId="15" xfId="54" applyNumberFormat="1" applyFont="1" applyBorder="1">
      <alignment/>
      <protection/>
    </xf>
    <xf numFmtId="3" fontId="9" fillId="0" borderId="10" xfId="54" applyNumberFormat="1" applyFont="1" applyBorder="1" applyAlignment="1">
      <alignment vertical="center" wrapText="1"/>
      <protection/>
    </xf>
    <xf numFmtId="0" fontId="13" fillId="0" borderId="0" xfId="0" applyFont="1" applyFill="1" applyAlignment="1">
      <alignment/>
    </xf>
    <xf numFmtId="0" fontId="10" fillId="33" borderId="0" xfId="0" applyFont="1" applyFill="1" applyBorder="1" applyAlignment="1">
      <alignment/>
    </xf>
    <xf numFmtId="17" fontId="9" fillId="0" borderId="0" xfId="0" applyNumberFormat="1" applyFont="1" applyBorder="1" applyAlignment="1">
      <alignment horizontal="left"/>
    </xf>
    <xf numFmtId="3" fontId="8" fillId="34" borderId="0" xfId="0" applyNumberFormat="1" applyFont="1" applyFill="1" applyAlignment="1">
      <alignment/>
    </xf>
    <xf numFmtId="0" fontId="13" fillId="0" borderId="0" xfId="0" applyFont="1" applyAlignment="1">
      <alignment/>
    </xf>
    <xf numFmtId="0" fontId="8" fillId="0" borderId="0" xfId="0" applyFont="1" applyBorder="1" applyAlignment="1">
      <alignment/>
    </xf>
    <xf numFmtId="0" fontId="10" fillId="34" borderId="16" xfId="0" applyFont="1" applyFill="1" applyBorder="1" applyAlignment="1">
      <alignment/>
    </xf>
    <xf numFmtId="0" fontId="8" fillId="0" borderId="0" xfId="0" applyFont="1" applyFill="1" applyBorder="1" applyAlignment="1">
      <alignment/>
    </xf>
    <xf numFmtId="17" fontId="9" fillId="0" borderId="0" xfId="0" applyNumberFormat="1" applyFont="1" applyFill="1" applyBorder="1" applyAlignment="1">
      <alignment horizontal="left"/>
    </xf>
    <xf numFmtId="3" fontId="8" fillId="0" borderId="0" xfId="0" applyNumberFormat="1" applyFont="1" applyFill="1" applyAlignment="1">
      <alignment/>
    </xf>
    <xf numFmtId="3" fontId="10" fillId="0" borderId="0" xfId="0" applyNumberFormat="1" applyFont="1" applyAlignment="1">
      <alignment/>
    </xf>
    <xf numFmtId="0" fontId="10" fillId="33" borderId="0" xfId="0" applyFont="1" applyFill="1" applyBorder="1" applyAlignment="1">
      <alignment horizontal="left"/>
    </xf>
    <xf numFmtId="0" fontId="10" fillId="33" borderId="0" xfId="0" applyFont="1" applyFill="1" applyBorder="1" applyAlignment="1" quotePrefix="1">
      <alignment horizontal="left"/>
    </xf>
    <xf numFmtId="3" fontId="13" fillId="0" borderId="0" xfId="0" applyNumberFormat="1" applyFont="1" applyAlignment="1">
      <alignment/>
    </xf>
    <xf numFmtId="0" fontId="12" fillId="0" borderId="0" xfId="0" applyFont="1" applyFill="1" applyBorder="1" applyAlignment="1">
      <alignment/>
    </xf>
    <xf numFmtId="0" fontId="8" fillId="0" borderId="0" xfId="0" applyFont="1" applyAlignment="1">
      <alignment/>
    </xf>
    <xf numFmtId="0" fontId="8" fillId="0" borderId="0" xfId="0" applyFont="1" applyFill="1" applyAlignment="1">
      <alignment/>
    </xf>
    <xf numFmtId="0" fontId="10" fillId="34" borderId="0" xfId="0" applyFont="1" applyFill="1" applyBorder="1" applyAlignment="1">
      <alignment/>
    </xf>
    <xf numFmtId="0" fontId="10" fillId="34" borderId="0" xfId="0" applyFont="1" applyFill="1" applyAlignment="1">
      <alignment/>
    </xf>
    <xf numFmtId="3" fontId="10" fillId="34" borderId="0" xfId="0" applyNumberFormat="1" applyFont="1" applyFill="1" applyAlignment="1">
      <alignment/>
    </xf>
    <xf numFmtId="0" fontId="10" fillId="0" borderId="0" xfId="0" applyFont="1" applyFill="1" applyAlignment="1">
      <alignment/>
    </xf>
    <xf numFmtId="3" fontId="10" fillId="34" borderId="0" xfId="54" applyNumberFormat="1" applyFont="1" applyFill="1" applyBorder="1" applyAlignment="1" quotePrefix="1">
      <alignment horizontal="left"/>
      <protection/>
    </xf>
    <xf numFmtId="3" fontId="8" fillId="0" borderId="0" xfId="54" applyNumberFormat="1" applyFont="1" applyBorder="1" applyAlignment="1">
      <alignment vertical="center"/>
      <protection/>
    </xf>
    <xf numFmtId="3" fontId="8" fillId="0" borderId="0" xfId="54" applyNumberFormat="1" applyFont="1" applyFill="1" applyBorder="1" applyAlignment="1">
      <alignment vertical="center"/>
      <protection/>
    </xf>
    <xf numFmtId="3" fontId="8" fillId="0" borderId="17" xfId="54" applyNumberFormat="1" applyFont="1" applyBorder="1" applyAlignment="1">
      <alignment vertical="center"/>
      <protection/>
    </xf>
    <xf numFmtId="3" fontId="5" fillId="0" borderId="0" xfId="54" applyNumberFormat="1" applyFont="1" applyBorder="1" applyAlignment="1">
      <alignment vertical="center"/>
      <protection/>
    </xf>
    <xf numFmtId="3" fontId="5" fillId="0" borderId="0" xfId="54" applyNumberFormat="1" applyFont="1" applyFill="1" applyBorder="1" applyAlignment="1">
      <alignment vertical="center"/>
      <protection/>
    </xf>
    <xf numFmtId="3" fontId="8" fillId="0" borderId="0" xfId="54" applyNumberFormat="1" applyFont="1" applyFill="1" applyBorder="1" applyAlignment="1" quotePrefix="1">
      <alignment horizontal="left" vertical="center"/>
      <protection/>
    </xf>
    <xf numFmtId="3" fontId="8" fillId="0" borderId="0" xfId="54" applyNumberFormat="1" applyFont="1" applyBorder="1" applyAlignment="1" quotePrefix="1">
      <alignment horizontal="left" vertical="center"/>
      <protection/>
    </xf>
    <xf numFmtId="3" fontId="8" fillId="0" borderId="0" xfId="54" applyNumberFormat="1" applyFont="1" applyFill="1" applyBorder="1" applyAlignment="1">
      <alignment horizontal="left" vertical="center"/>
      <protection/>
    </xf>
    <xf numFmtId="166" fontId="5" fillId="0" borderId="0" xfId="54" applyNumberFormat="1" applyFont="1" applyBorder="1" applyAlignment="1">
      <alignment vertical="center"/>
      <protection/>
    </xf>
    <xf numFmtId="3" fontId="8" fillId="0" borderId="0" xfId="54" applyNumberFormat="1" applyFont="1" applyBorder="1" applyAlignment="1">
      <alignment horizontal="left" vertical="center"/>
      <protection/>
    </xf>
    <xf numFmtId="0" fontId="10" fillId="34" borderId="18" xfId="0" applyFont="1" applyFill="1" applyBorder="1" applyAlignment="1">
      <alignment/>
    </xf>
    <xf numFmtId="3" fontId="10" fillId="0" borderId="19" xfId="54" applyNumberFormat="1" applyFont="1" applyBorder="1">
      <alignment/>
      <protection/>
    </xf>
    <xf numFmtId="3" fontId="10" fillId="0" borderId="20" xfId="54" applyNumberFormat="1" applyFont="1" applyBorder="1">
      <alignment/>
      <protection/>
    </xf>
    <xf numFmtId="0" fontId="11" fillId="0" borderId="0" xfId="0" applyFont="1" applyBorder="1" applyAlignment="1">
      <alignment horizontal="left"/>
    </xf>
    <xf numFmtId="3" fontId="8" fillId="0" borderId="17" xfId="54" applyNumberFormat="1" applyFont="1" applyFill="1" applyBorder="1" applyAlignment="1">
      <alignment vertical="center"/>
      <protection/>
    </xf>
    <xf numFmtId="0" fontId="6" fillId="0" borderId="0" xfId="0" applyFont="1" applyFill="1" applyBorder="1" applyAlignment="1">
      <alignment horizontal="left"/>
    </xf>
    <xf numFmtId="0" fontId="11" fillId="0" borderId="0" xfId="0" applyFont="1" applyFill="1" applyBorder="1" applyAlignment="1">
      <alignment horizontal="left"/>
    </xf>
    <xf numFmtId="3" fontId="10" fillId="34" borderId="16" xfId="0" applyNumberFormat="1" applyFont="1" applyFill="1" applyBorder="1" applyAlignment="1">
      <alignment/>
    </xf>
    <xf numFmtId="0" fontId="15" fillId="0" borderId="0" xfId="0" applyFont="1" applyAlignment="1">
      <alignment/>
    </xf>
    <xf numFmtId="0" fontId="15" fillId="0" borderId="0" xfId="0" applyFont="1" applyFill="1" applyAlignment="1">
      <alignment/>
    </xf>
    <xf numFmtId="1" fontId="8" fillId="0" borderId="0" xfId="0" applyNumberFormat="1" applyFont="1" applyFill="1" applyAlignment="1">
      <alignment/>
    </xf>
    <xf numFmtId="3" fontId="9" fillId="0" borderId="0" xfId="54" applyNumberFormat="1" applyFont="1" applyBorder="1" applyAlignment="1">
      <alignment vertical="center"/>
      <protection/>
    </xf>
    <xf numFmtId="3" fontId="10" fillId="0" borderId="12" xfId="54" applyNumberFormat="1" applyFont="1" applyBorder="1" applyAlignment="1">
      <alignment/>
      <protection/>
    </xf>
    <xf numFmtId="3" fontId="10" fillId="0" borderId="14" xfId="54" applyNumberFormat="1" applyFont="1" applyBorder="1" applyAlignment="1">
      <alignment/>
      <protection/>
    </xf>
    <xf numFmtId="3" fontId="10" fillId="0" borderId="15" xfId="54" applyNumberFormat="1" applyFont="1" applyBorder="1" applyAlignment="1">
      <alignment/>
      <protection/>
    </xf>
    <xf numFmtId="0" fontId="16" fillId="0" borderId="0" xfId="0" applyFont="1" applyFill="1" applyBorder="1" applyAlignment="1">
      <alignment/>
    </xf>
    <xf numFmtId="3" fontId="8" fillId="0" borderId="0" xfId="54" applyNumberFormat="1" applyFont="1" applyBorder="1" applyAlignment="1">
      <alignment horizontal="right" vertical="center"/>
      <protection/>
    </xf>
    <xf numFmtId="3" fontId="16" fillId="35" borderId="21" xfId="0" applyNumberFormat="1" applyFont="1" applyFill="1" applyBorder="1" applyAlignment="1">
      <alignment horizontal="center" vertical="center" wrapText="1"/>
    </xf>
    <xf numFmtId="3" fontId="11" fillId="0" borderId="0" xfId="54" applyNumberFormat="1" applyFont="1" applyBorder="1">
      <alignment/>
      <protection/>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3" fontId="16" fillId="35" borderId="24" xfId="0" applyNumberFormat="1" applyFont="1" applyFill="1" applyBorder="1" applyAlignment="1">
      <alignment horizontal="right" vertical="center"/>
    </xf>
    <xf numFmtId="3" fontId="16" fillId="35" borderId="21" xfId="0" applyNumberFormat="1" applyFont="1" applyFill="1" applyBorder="1" applyAlignment="1">
      <alignment horizontal="right" vertical="center"/>
    </xf>
    <xf numFmtId="3" fontId="16" fillId="35" borderId="21" xfId="0" applyNumberFormat="1" applyFont="1" applyFill="1" applyBorder="1" applyAlignment="1">
      <alignment horizontal="right" vertical="center" wrapText="1"/>
    </xf>
    <xf numFmtId="3" fontId="16" fillId="35" borderId="21" xfId="0" applyNumberFormat="1" applyFont="1" applyFill="1" applyBorder="1" applyAlignment="1" quotePrefix="1">
      <alignment horizontal="right" vertical="center"/>
    </xf>
    <xf numFmtId="3" fontId="16" fillId="35" borderId="25" xfId="0" applyNumberFormat="1" applyFont="1" applyFill="1" applyBorder="1" applyAlignment="1">
      <alignment horizontal="right" vertical="center"/>
    </xf>
    <xf numFmtId="3" fontId="16" fillId="35" borderId="24" xfId="0" applyNumberFormat="1" applyFont="1" applyFill="1" applyBorder="1" applyAlignment="1" quotePrefix="1">
      <alignment horizontal="right" vertical="center"/>
    </xf>
    <xf numFmtId="3" fontId="16" fillId="35" borderId="21" xfId="0" applyNumberFormat="1" applyFont="1" applyFill="1" applyBorder="1" applyAlignment="1" quotePrefix="1">
      <alignment horizontal="right" vertical="center" wrapText="1"/>
    </xf>
    <xf numFmtId="3" fontId="16" fillId="36" borderId="22" xfId="0" applyNumberFormat="1" applyFont="1" applyFill="1" applyBorder="1" applyAlignment="1">
      <alignment horizontal="right" vertical="center" wrapText="1"/>
    </xf>
    <xf numFmtId="3" fontId="16" fillId="35" borderId="21" xfId="0" applyNumberFormat="1" applyFont="1" applyFill="1" applyBorder="1" applyAlignment="1" quotePrefix="1">
      <alignment horizontal="center" vertical="center" wrapText="1"/>
    </xf>
    <xf numFmtId="0" fontId="9" fillId="35" borderId="0" xfId="0" applyFont="1" applyFill="1" applyAlignment="1">
      <alignment vertical="center"/>
    </xf>
    <xf numFmtId="0" fontId="17" fillId="37" borderId="0" xfId="0" applyFont="1" applyFill="1" applyAlignment="1">
      <alignment vertical="center"/>
    </xf>
    <xf numFmtId="0" fontId="68" fillId="35" borderId="0" xfId="0" applyFont="1" applyFill="1" applyAlignment="1">
      <alignment horizontal="right" vertical="center" wrapText="1"/>
    </xf>
    <xf numFmtId="0" fontId="9" fillId="0" borderId="0" xfId="0" applyFont="1" applyFill="1" applyAlignment="1">
      <alignment vertical="center"/>
    </xf>
    <xf numFmtId="1" fontId="8" fillId="0" borderId="0" xfId="0" applyNumberFormat="1" applyFont="1" applyAlignment="1">
      <alignment/>
    </xf>
    <xf numFmtId="3" fontId="8" fillId="34" borderId="0" xfId="0" applyNumberFormat="1" applyFont="1" applyFill="1" applyBorder="1" applyAlignment="1">
      <alignment/>
    </xf>
    <xf numFmtId="3" fontId="10" fillId="0" borderId="0" xfId="54" applyNumberFormat="1" applyFont="1" applyFill="1" applyBorder="1" applyAlignment="1">
      <alignment horizontal="left" vertical="center"/>
      <protection/>
    </xf>
    <xf numFmtId="3" fontId="8" fillId="38" borderId="0" xfId="54" applyNumberFormat="1" applyFont="1" applyFill="1" applyBorder="1" applyAlignment="1">
      <alignment vertical="center"/>
      <protection/>
    </xf>
    <xf numFmtId="3" fontId="8" fillId="38" borderId="17" xfId="54" applyNumberFormat="1" applyFont="1" applyFill="1" applyBorder="1" applyAlignment="1">
      <alignment vertical="center"/>
      <protection/>
    </xf>
    <xf numFmtId="0" fontId="69" fillId="0" borderId="0" xfId="0" applyFont="1" applyBorder="1" applyAlignment="1">
      <alignment/>
    </xf>
    <xf numFmtId="3" fontId="20" fillId="0" borderId="0" xfId="0" applyNumberFormat="1" applyFont="1" applyBorder="1" applyAlignment="1">
      <alignment horizontal="left"/>
    </xf>
    <xf numFmtId="3" fontId="21" fillId="0" borderId="0" xfId="0" applyNumberFormat="1" applyFont="1" applyBorder="1" applyAlignment="1">
      <alignment horizontal="left"/>
    </xf>
    <xf numFmtId="3" fontId="21" fillId="0" borderId="0" xfId="0" applyNumberFormat="1" applyFont="1" applyBorder="1" applyAlignment="1">
      <alignment/>
    </xf>
    <xf numFmtId="3" fontId="22" fillId="0" borderId="0" xfId="0" applyNumberFormat="1" applyFont="1" applyAlignment="1">
      <alignment vertical="center"/>
    </xf>
    <xf numFmtId="0" fontId="23" fillId="0" borderId="0" xfId="0" applyFont="1" applyAlignment="1">
      <alignment vertical="center"/>
    </xf>
    <xf numFmtId="3" fontId="24" fillId="0" borderId="0" xfId="0" applyNumberFormat="1" applyFont="1" applyAlignment="1">
      <alignment vertical="center"/>
    </xf>
    <xf numFmtId="3" fontId="25" fillId="0" borderId="0" xfId="0" applyNumberFormat="1" applyFont="1" applyAlignment="1">
      <alignment vertical="center"/>
    </xf>
    <xf numFmtId="0" fontId="11" fillId="0" borderId="0" xfId="0" applyFont="1" applyAlignment="1">
      <alignment/>
    </xf>
    <xf numFmtId="3" fontId="26" fillId="0" borderId="0" xfId="0" applyNumberFormat="1" applyFont="1" applyAlignment="1">
      <alignment vertical="center"/>
    </xf>
    <xf numFmtId="3" fontId="11" fillId="0" borderId="0" xfId="0" applyNumberFormat="1" applyFont="1" applyAlignment="1">
      <alignment/>
    </xf>
    <xf numFmtId="4" fontId="11" fillId="0" borderId="0" xfId="49" applyFont="1" applyAlignment="1">
      <alignment/>
    </xf>
    <xf numFmtId="3" fontId="20" fillId="0" borderId="0" xfId="0" applyNumberFormat="1" applyFont="1" applyBorder="1" applyAlignment="1">
      <alignment horizontal="left" vertical="center"/>
    </xf>
    <xf numFmtId="3" fontId="8" fillId="0" borderId="0" xfId="54" applyNumberFormat="1" applyFont="1" applyBorder="1" applyAlignment="1">
      <alignment vertical="center" wrapText="1"/>
      <protection/>
    </xf>
    <xf numFmtId="3" fontId="27" fillId="0" borderId="0" xfId="0" applyNumberFormat="1" applyFont="1" applyBorder="1" applyAlignment="1">
      <alignment horizontal="left"/>
    </xf>
    <xf numFmtId="3" fontId="19" fillId="0" borderId="10" xfId="54" applyNumberFormat="1" applyFont="1" applyBorder="1" applyAlignment="1">
      <alignment horizontal="right"/>
      <protection/>
    </xf>
    <xf numFmtId="3" fontId="19" fillId="0" borderId="13" xfId="54" applyNumberFormat="1" applyFont="1" applyBorder="1" applyAlignment="1">
      <alignment horizontal="right"/>
      <protection/>
    </xf>
    <xf numFmtId="3" fontId="19" fillId="0" borderId="10"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3" fontId="19" fillId="0" borderId="13" xfId="0" applyNumberFormat="1" applyFont="1" applyBorder="1" applyAlignment="1">
      <alignment horizontal="right" vertical="center" wrapText="1"/>
    </xf>
    <xf numFmtId="3" fontId="19" fillId="0" borderId="10" xfId="54" applyNumberFormat="1" applyFont="1" applyBorder="1" applyAlignment="1">
      <alignment horizontal="right" vertical="center" wrapText="1"/>
      <protection/>
    </xf>
    <xf numFmtId="3" fontId="9" fillId="0" borderId="17" xfId="54" applyNumberFormat="1" applyFont="1" applyBorder="1" applyAlignment="1">
      <alignment vertical="center"/>
      <protection/>
    </xf>
    <xf numFmtId="3" fontId="28" fillId="0" borderId="0" xfId="54" applyNumberFormat="1" applyFont="1" applyBorder="1">
      <alignment/>
      <protection/>
    </xf>
    <xf numFmtId="0" fontId="9" fillId="0" borderId="0" xfId="0" applyFont="1" applyBorder="1" applyAlignment="1">
      <alignment horizontal="left"/>
    </xf>
    <xf numFmtId="3" fontId="9" fillId="0" borderId="0" xfId="54" applyNumberFormat="1" applyFont="1" applyBorder="1">
      <alignment/>
      <protection/>
    </xf>
    <xf numFmtId="0" fontId="10" fillId="38" borderId="0" xfId="0" applyFont="1" applyFill="1" applyBorder="1" applyAlignment="1">
      <alignment/>
    </xf>
    <xf numFmtId="0" fontId="8" fillId="38" borderId="0" xfId="0" applyFont="1" applyFill="1" applyBorder="1" applyAlignment="1">
      <alignment/>
    </xf>
    <xf numFmtId="0" fontId="10" fillId="38" borderId="0" xfId="0" applyFont="1" applyFill="1" applyBorder="1" applyAlignment="1" quotePrefix="1">
      <alignment horizontal="left"/>
    </xf>
    <xf numFmtId="3" fontId="8" fillId="38" borderId="0" xfId="54" applyNumberFormat="1" applyFont="1" applyFill="1" applyBorder="1" applyAlignment="1">
      <alignment horizontal="left" vertical="center"/>
      <protection/>
    </xf>
    <xf numFmtId="3" fontId="8" fillId="38" borderId="0" xfId="54" applyNumberFormat="1" applyFont="1" applyFill="1" applyBorder="1" applyAlignment="1" quotePrefix="1">
      <alignment horizontal="left" vertical="center"/>
      <protection/>
    </xf>
    <xf numFmtId="17" fontId="9" fillId="38" borderId="0" xfId="0" applyNumberFormat="1" applyFont="1" applyFill="1" applyBorder="1" applyAlignment="1">
      <alignment horizontal="left"/>
    </xf>
    <xf numFmtId="3" fontId="8" fillId="38" borderId="0" xfId="0" applyNumberFormat="1" applyFont="1" applyFill="1" applyAlignment="1">
      <alignment/>
    </xf>
    <xf numFmtId="3" fontId="8" fillId="39" borderId="0" xfId="0" applyNumberFormat="1" applyFont="1" applyFill="1" applyAlignment="1">
      <alignment/>
    </xf>
    <xf numFmtId="3" fontId="8" fillId="0" borderId="0" xfId="54" applyNumberFormat="1" applyFont="1" applyFill="1" applyBorder="1" applyAlignment="1">
      <alignment vertical="center" wrapText="1"/>
      <protection/>
    </xf>
    <xf numFmtId="3" fontId="19" fillId="0" borderId="13" xfId="54" applyNumberFormat="1" applyFont="1" applyBorder="1" applyAlignment="1">
      <alignment horizontal="right" vertical="center" wrapText="1"/>
      <protection/>
    </xf>
    <xf numFmtId="3" fontId="19" fillId="0" borderId="10" xfId="54" applyNumberFormat="1" applyFont="1" applyBorder="1" applyAlignment="1" quotePrefix="1">
      <alignment horizontal="right" vertical="center" wrapText="1"/>
      <protection/>
    </xf>
    <xf numFmtId="3" fontId="9" fillId="0" borderId="10" xfId="54" applyNumberFormat="1" applyFont="1" applyBorder="1" applyAlignment="1" quotePrefix="1">
      <alignment horizontal="right" vertical="center" wrapText="1"/>
      <protection/>
    </xf>
    <xf numFmtId="3" fontId="8" fillId="0" borderId="0" xfId="54" applyNumberFormat="1" applyFont="1" applyFill="1" applyBorder="1" applyAlignment="1" quotePrefix="1">
      <alignment horizontal="left"/>
      <protection/>
    </xf>
    <xf numFmtId="3" fontId="10" fillId="0" borderId="0" xfId="54" applyNumberFormat="1" applyFont="1" applyFill="1" applyBorder="1" applyAlignment="1">
      <alignment vertical="center"/>
      <protection/>
    </xf>
    <xf numFmtId="0" fontId="10" fillId="0" borderId="0" xfId="0" applyFont="1" applyBorder="1" applyAlignment="1">
      <alignment/>
    </xf>
    <xf numFmtId="3" fontId="8" fillId="0" borderId="12" xfId="54" applyNumberFormat="1" applyFont="1" applyBorder="1">
      <alignment/>
      <protection/>
    </xf>
    <xf numFmtId="0" fontId="8" fillId="40" borderId="0" xfId="0" applyFont="1" applyFill="1" applyBorder="1" applyAlignment="1">
      <alignment/>
    </xf>
    <xf numFmtId="0" fontId="10" fillId="0" borderId="0" xfId="0" applyFont="1" applyFill="1" applyBorder="1" applyAlignment="1">
      <alignment/>
    </xf>
    <xf numFmtId="0" fontId="69" fillId="0" borderId="0" xfId="0" applyFont="1" applyFill="1" applyBorder="1" applyAlignment="1">
      <alignment/>
    </xf>
    <xf numFmtId="0" fontId="16" fillId="41" borderId="22" xfId="0" applyFont="1" applyFill="1" applyBorder="1" applyAlignment="1">
      <alignment horizontal="center"/>
    </xf>
    <xf numFmtId="3" fontId="16" fillId="41" borderId="26" xfId="0" applyNumberFormat="1" applyFont="1" applyFill="1" applyBorder="1" applyAlignment="1">
      <alignment horizontal="right"/>
    </xf>
    <xf numFmtId="3" fontId="16" fillId="41" borderId="22" xfId="0" applyNumberFormat="1" applyFont="1" applyFill="1" applyBorder="1" applyAlignment="1">
      <alignment horizontal="right"/>
    </xf>
    <xf numFmtId="3" fontId="16" fillId="41" borderId="22" xfId="0" applyNumberFormat="1" applyFont="1" applyFill="1" applyBorder="1" applyAlignment="1">
      <alignment horizontal="right" wrapText="1"/>
    </xf>
    <xf numFmtId="3" fontId="16" fillId="41" borderId="23" xfId="0" applyNumberFormat="1" applyFont="1" applyFill="1" applyBorder="1" applyAlignment="1">
      <alignment horizontal="right"/>
    </xf>
    <xf numFmtId="3" fontId="16" fillId="41" borderId="26" xfId="0" applyNumberFormat="1" applyFont="1" applyFill="1" applyBorder="1" applyAlignment="1">
      <alignment horizontal="right" wrapText="1"/>
    </xf>
    <xf numFmtId="3" fontId="8" fillId="40" borderId="0" xfId="54" applyNumberFormat="1" applyFont="1" applyFill="1" applyBorder="1" applyAlignment="1">
      <alignment vertical="center"/>
      <protection/>
    </xf>
    <xf numFmtId="3" fontId="8" fillId="40" borderId="17" xfId="54" applyNumberFormat="1" applyFont="1" applyFill="1" applyBorder="1" applyAlignment="1">
      <alignment vertical="center"/>
      <protection/>
    </xf>
    <xf numFmtId="3" fontId="8" fillId="40" borderId="0" xfId="54" applyNumberFormat="1" applyFont="1" applyFill="1" applyBorder="1" applyAlignment="1" quotePrefix="1">
      <alignment horizontal="left" vertical="center"/>
      <protection/>
    </xf>
    <xf numFmtId="3" fontId="8" fillId="38" borderId="0" xfId="54" applyNumberFormat="1" applyFont="1" applyFill="1" applyBorder="1" applyAlignment="1">
      <alignment vertical="center" wrapText="1"/>
      <protection/>
    </xf>
    <xf numFmtId="0" fontId="11" fillId="0" borderId="27" xfId="0" applyFont="1" applyBorder="1" applyAlignment="1" quotePrefix="1">
      <alignment horizontal="left" wrapText="1"/>
    </xf>
    <xf numFmtId="0" fontId="0" fillId="0" borderId="27" xfId="0" applyBorder="1" applyAlignment="1">
      <alignment wrapText="1"/>
    </xf>
    <xf numFmtId="3" fontId="11" fillId="0" borderId="28" xfId="54" applyNumberFormat="1" applyFont="1" applyBorder="1" applyAlignment="1">
      <alignment horizontal="left" wrapText="1"/>
      <protection/>
    </xf>
    <xf numFmtId="0" fontId="11" fillId="0" borderId="27" xfId="0" applyFont="1" applyBorder="1" applyAlignment="1" quotePrefix="1">
      <alignment horizontal="left" vertical="center" wrapText="1"/>
    </xf>
    <xf numFmtId="0" fontId="0" fillId="0" borderId="27" xfId="0" applyBorder="1" applyAlignment="1">
      <alignment vertical="center" wrapText="1"/>
    </xf>
    <xf numFmtId="3" fontId="11" fillId="0" borderId="28" xfId="54" applyNumberFormat="1" applyFont="1" applyBorder="1" applyAlignment="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90"/>
  <sheetViews>
    <sheetView showGridLines="0" showZeros="0" zoomScale="120" zoomScaleNormal="120"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E98" sqref="E98"/>
    </sheetView>
  </sheetViews>
  <sheetFormatPr defaultColWidth="11.00390625" defaultRowHeight="12.75"/>
  <cols>
    <col min="1" max="1" width="18.125" style="23" customWidth="1"/>
    <col min="2" max="2" width="6.75390625" style="23" customWidth="1"/>
    <col min="3" max="3" width="7.875" style="32" customWidth="1"/>
    <col min="4" max="5" width="6.00390625" style="32" customWidth="1"/>
    <col min="6" max="6" width="6.375" style="32" customWidth="1"/>
    <col min="7" max="11" width="6.00390625" style="32" customWidth="1"/>
    <col min="12" max="12" width="5.625" style="32" customWidth="1"/>
    <col min="13" max="17" width="6.00390625" style="32" customWidth="1"/>
    <col min="18" max="18" width="6.375" style="32" customWidth="1"/>
    <col min="19" max="21" width="6.00390625" style="32" customWidth="1"/>
    <col min="22" max="22" width="6.375" style="32" customWidth="1"/>
    <col min="23" max="24" width="6.00390625" style="32" customWidth="1"/>
    <col min="25" max="25" width="7.00390625" style="32" customWidth="1"/>
    <col min="26" max="26" width="6.00390625" style="32" customWidth="1"/>
    <col min="27" max="28" width="7.375" style="32" customWidth="1"/>
    <col min="29" max="31" width="7.00390625" style="32" customWidth="1"/>
    <col min="32" max="32" width="6.00390625" style="32" customWidth="1"/>
    <col min="33" max="16384" width="11.375" style="19" customWidth="1"/>
  </cols>
  <sheetData>
    <row r="1" spans="1:32" s="66" customFormat="1" ht="26.25" customHeight="1">
      <c r="A1" s="134" t="s">
        <v>0</v>
      </c>
      <c r="B1" s="134" t="s">
        <v>21</v>
      </c>
      <c r="C1" s="135" t="s">
        <v>1</v>
      </c>
      <c r="D1" s="136" t="s">
        <v>2</v>
      </c>
      <c r="E1" s="136" t="s">
        <v>3</v>
      </c>
      <c r="F1" s="136" t="s">
        <v>4</v>
      </c>
      <c r="G1" s="137" t="s">
        <v>113</v>
      </c>
      <c r="H1" s="137" t="s">
        <v>91</v>
      </c>
      <c r="I1" s="136" t="s">
        <v>86</v>
      </c>
      <c r="J1" s="136" t="s">
        <v>89</v>
      </c>
      <c r="K1" s="136" t="s">
        <v>76</v>
      </c>
      <c r="L1" s="137" t="s">
        <v>78</v>
      </c>
      <c r="M1" s="136" t="s">
        <v>117</v>
      </c>
      <c r="N1" s="136" t="s">
        <v>6</v>
      </c>
      <c r="O1" s="137" t="s">
        <v>5</v>
      </c>
      <c r="P1" s="137" t="s">
        <v>93</v>
      </c>
      <c r="Q1" s="137" t="s">
        <v>118</v>
      </c>
      <c r="R1" s="137" t="s">
        <v>119</v>
      </c>
      <c r="S1" s="137" t="s">
        <v>88</v>
      </c>
      <c r="T1" s="137" t="s">
        <v>114</v>
      </c>
      <c r="U1" s="137" t="s">
        <v>145</v>
      </c>
      <c r="V1" s="137" t="s">
        <v>142</v>
      </c>
      <c r="W1" s="138" t="s">
        <v>75</v>
      </c>
      <c r="X1" s="136" t="s">
        <v>77</v>
      </c>
      <c r="Y1" s="135" t="s">
        <v>18</v>
      </c>
      <c r="Z1" s="136" t="s">
        <v>8</v>
      </c>
      <c r="AA1" s="136" t="s">
        <v>9</v>
      </c>
      <c r="AB1" s="135" t="s">
        <v>7</v>
      </c>
      <c r="AC1" s="139" t="s">
        <v>108</v>
      </c>
      <c r="AD1" s="139" t="s">
        <v>109</v>
      </c>
      <c r="AE1" s="139" t="s">
        <v>110</v>
      </c>
      <c r="AF1" s="139" t="s">
        <v>121</v>
      </c>
    </row>
    <row r="2" spans="1:32" s="33" customFormat="1" ht="11.25" customHeight="1">
      <c r="A2" s="20" t="s">
        <v>87</v>
      </c>
      <c r="B2" s="21">
        <v>42004</v>
      </c>
      <c r="C2" s="6"/>
      <c r="D2" s="6"/>
      <c r="E2" s="6">
        <v>28900</v>
      </c>
      <c r="F2" s="6"/>
      <c r="G2" s="6"/>
      <c r="H2" s="6"/>
      <c r="I2" s="6"/>
      <c r="J2" s="6"/>
      <c r="K2" s="6"/>
      <c r="L2" s="6"/>
      <c r="M2" s="6"/>
      <c r="N2" s="6"/>
      <c r="O2" s="6"/>
      <c r="P2" s="6"/>
      <c r="Q2" s="6"/>
      <c r="R2" s="6"/>
      <c r="S2" s="6"/>
      <c r="T2" s="6"/>
      <c r="U2" s="6"/>
      <c r="V2" s="6"/>
      <c r="W2" s="6"/>
      <c r="X2" s="6">
        <f aca="true" t="shared" si="0" ref="X2:X13">SUM(M2:W2)</f>
        <v>0</v>
      </c>
      <c r="Y2" s="6">
        <f aca="true" t="shared" si="1" ref="Y2:Y13">SUM(C2:W2)</f>
        <v>28900</v>
      </c>
      <c r="Z2" s="6">
        <f>'CtroExp ()'!R2</f>
        <v>27000</v>
      </c>
      <c r="AA2" s="6">
        <f>'CtroExp ()'!AX2</f>
        <v>84028</v>
      </c>
      <c r="AB2" s="6">
        <f aca="true" t="shared" si="2" ref="AB2:AB13">SUM(Y2:AA2)</f>
        <v>139928</v>
      </c>
      <c r="AC2" s="34"/>
      <c r="AD2" s="34"/>
      <c r="AE2" s="34"/>
      <c r="AF2" s="34"/>
    </row>
    <row r="3" spans="1:32" s="33" customFormat="1" ht="11.25" customHeight="1">
      <c r="A3" s="24" t="s">
        <v>87</v>
      </c>
      <c r="B3" s="21">
        <v>42035</v>
      </c>
      <c r="C3" s="6">
        <v>67208</v>
      </c>
      <c r="D3" s="6"/>
      <c r="E3" s="6">
        <v>7363</v>
      </c>
      <c r="F3" s="34"/>
      <c r="G3" s="6"/>
      <c r="H3" s="6"/>
      <c r="I3" s="6"/>
      <c r="J3" s="6"/>
      <c r="K3" s="6"/>
      <c r="L3" s="6"/>
      <c r="M3" s="6"/>
      <c r="N3" s="6"/>
      <c r="O3" s="6"/>
      <c r="P3" s="6"/>
      <c r="Q3" s="6"/>
      <c r="R3" s="6"/>
      <c r="S3" s="6"/>
      <c r="T3" s="6"/>
      <c r="U3" s="6"/>
      <c r="V3" s="6"/>
      <c r="W3" s="6"/>
      <c r="X3" s="6">
        <f t="shared" si="0"/>
        <v>0</v>
      </c>
      <c r="Y3" s="6">
        <f t="shared" si="1"/>
        <v>74571</v>
      </c>
      <c r="Z3" s="6">
        <f>'CtroExp ()'!R3</f>
        <v>8020</v>
      </c>
      <c r="AA3" s="6">
        <f>'CtroExp ()'!AX3</f>
        <v>106565</v>
      </c>
      <c r="AB3" s="6">
        <f t="shared" si="2"/>
        <v>189156</v>
      </c>
      <c r="AC3" s="34"/>
      <c r="AD3" s="34"/>
      <c r="AE3" s="34"/>
      <c r="AF3" s="34"/>
    </row>
    <row r="4" spans="1:32" s="33" customFormat="1" ht="11.25" customHeight="1">
      <c r="A4" s="24" t="s">
        <v>87</v>
      </c>
      <c r="B4" s="21">
        <v>42063</v>
      </c>
      <c r="C4" s="6">
        <v>136146</v>
      </c>
      <c r="D4" s="6"/>
      <c r="E4" s="6"/>
      <c r="F4" s="6"/>
      <c r="G4" s="6"/>
      <c r="H4" s="6"/>
      <c r="I4" s="6"/>
      <c r="J4" s="6"/>
      <c r="K4" s="6"/>
      <c r="L4" s="6"/>
      <c r="M4" s="6"/>
      <c r="N4" s="6"/>
      <c r="O4" s="6"/>
      <c r="P4" s="6"/>
      <c r="Q4" s="6"/>
      <c r="R4" s="6"/>
      <c r="S4" s="6"/>
      <c r="T4" s="6"/>
      <c r="U4" s="6"/>
      <c r="V4" s="6"/>
      <c r="W4" s="6"/>
      <c r="X4" s="6">
        <f t="shared" si="0"/>
        <v>0</v>
      </c>
      <c r="Y4" s="6">
        <f t="shared" si="1"/>
        <v>136146</v>
      </c>
      <c r="Z4" s="6">
        <f>'CtroExp ()'!R4</f>
        <v>32790</v>
      </c>
      <c r="AA4" s="6">
        <f>'CtroExp ()'!AX4</f>
        <v>160921</v>
      </c>
      <c r="AB4" s="6">
        <f t="shared" si="2"/>
        <v>329857</v>
      </c>
      <c r="AC4" s="34"/>
      <c r="AD4" s="34"/>
      <c r="AE4" s="34"/>
      <c r="AF4" s="34"/>
    </row>
    <row r="5" spans="1:32" s="33" customFormat="1" ht="11.25" customHeight="1">
      <c r="A5" s="24" t="s">
        <v>87</v>
      </c>
      <c r="B5" s="21">
        <v>42094</v>
      </c>
      <c r="C5" s="6">
        <v>129086</v>
      </c>
      <c r="D5" s="6"/>
      <c r="E5" s="6"/>
      <c r="F5" s="6"/>
      <c r="G5" s="6"/>
      <c r="H5" s="6"/>
      <c r="I5" s="6"/>
      <c r="J5" s="6"/>
      <c r="K5" s="6"/>
      <c r="L5" s="6"/>
      <c r="M5" s="6"/>
      <c r="N5" s="6"/>
      <c r="O5" s="6"/>
      <c r="P5" s="6"/>
      <c r="Q5" s="6"/>
      <c r="R5" s="6"/>
      <c r="S5" s="6"/>
      <c r="T5" s="6"/>
      <c r="U5" s="6"/>
      <c r="V5" s="6"/>
      <c r="W5" s="6"/>
      <c r="X5" s="6">
        <f t="shared" si="0"/>
        <v>0</v>
      </c>
      <c r="Y5" s="6">
        <f t="shared" si="1"/>
        <v>129086</v>
      </c>
      <c r="Z5" s="6">
        <f>'CtroExp ()'!R5</f>
        <v>21000</v>
      </c>
      <c r="AA5" s="6">
        <f>'CtroExp ()'!AX5</f>
        <v>164905</v>
      </c>
      <c r="AB5" s="6">
        <f t="shared" si="2"/>
        <v>314991</v>
      </c>
      <c r="AC5" s="34"/>
      <c r="AD5" s="34"/>
      <c r="AE5" s="34"/>
      <c r="AF5" s="34"/>
    </row>
    <row r="6" spans="1:32" s="33" customFormat="1" ht="11.25" customHeight="1">
      <c r="A6" s="24" t="s">
        <v>87</v>
      </c>
      <c r="B6" s="21">
        <v>42124</v>
      </c>
      <c r="C6" s="6">
        <v>66332</v>
      </c>
      <c r="D6" s="6"/>
      <c r="E6" s="6">
        <v>8250</v>
      </c>
      <c r="F6" s="6"/>
      <c r="G6" s="6"/>
      <c r="H6" s="6"/>
      <c r="I6" s="6"/>
      <c r="J6" s="6"/>
      <c r="K6" s="6"/>
      <c r="L6" s="6"/>
      <c r="M6" s="6"/>
      <c r="N6" s="6"/>
      <c r="O6" s="6"/>
      <c r="P6" s="6"/>
      <c r="Q6" s="6"/>
      <c r="R6" s="6"/>
      <c r="S6" s="6"/>
      <c r="T6" s="6"/>
      <c r="U6" s="6"/>
      <c r="V6" s="6"/>
      <c r="W6" s="6"/>
      <c r="X6" s="6">
        <f t="shared" si="0"/>
        <v>0</v>
      </c>
      <c r="Y6" s="6">
        <f t="shared" si="1"/>
        <v>74582</v>
      </c>
      <c r="Z6" s="6">
        <f>'CtroExp ()'!R6</f>
        <v>22000</v>
      </c>
      <c r="AA6" s="6">
        <f>'CtroExp ()'!AX6</f>
        <v>211076</v>
      </c>
      <c r="AB6" s="6">
        <f t="shared" si="2"/>
        <v>307658</v>
      </c>
      <c r="AC6" s="34"/>
      <c r="AD6" s="34"/>
      <c r="AE6" s="6"/>
      <c r="AF6" s="34"/>
    </row>
    <row r="7" spans="1:32" s="33" customFormat="1" ht="11.25" customHeight="1">
      <c r="A7" s="24" t="s">
        <v>87</v>
      </c>
      <c r="B7" s="21">
        <v>42155</v>
      </c>
      <c r="C7" s="6">
        <v>46300</v>
      </c>
      <c r="D7" s="6"/>
      <c r="E7" s="6"/>
      <c r="F7" s="6"/>
      <c r="G7" s="6"/>
      <c r="H7" s="6"/>
      <c r="I7" s="6"/>
      <c r="J7" s="6"/>
      <c r="K7" s="6"/>
      <c r="L7" s="6"/>
      <c r="M7" s="6"/>
      <c r="N7" s="6"/>
      <c r="O7" s="6"/>
      <c r="P7" s="6"/>
      <c r="Q7" s="6"/>
      <c r="R7" s="6"/>
      <c r="S7" s="6"/>
      <c r="T7" s="6"/>
      <c r="U7" s="6"/>
      <c r="V7" s="6"/>
      <c r="W7" s="6"/>
      <c r="X7" s="6">
        <f t="shared" si="0"/>
        <v>0</v>
      </c>
      <c r="Y7" s="6">
        <f t="shared" si="1"/>
        <v>46300</v>
      </c>
      <c r="Z7" s="6">
        <f>'CtroExp ()'!R7</f>
        <v>49718</v>
      </c>
      <c r="AA7" s="6">
        <f>'CtroExp ()'!AX7</f>
        <v>167175</v>
      </c>
      <c r="AB7" s="6">
        <f t="shared" si="2"/>
        <v>263193</v>
      </c>
      <c r="AC7" s="6"/>
      <c r="AD7" s="6"/>
      <c r="AE7" s="6"/>
      <c r="AF7" s="6"/>
    </row>
    <row r="8" spans="1:32" s="33" customFormat="1" ht="11.25" customHeight="1">
      <c r="A8" s="24" t="s">
        <v>87</v>
      </c>
      <c r="B8" s="21">
        <v>42185</v>
      </c>
      <c r="C8" s="6">
        <v>65374</v>
      </c>
      <c r="D8" s="6"/>
      <c r="E8" s="6"/>
      <c r="F8" s="6"/>
      <c r="G8" s="6"/>
      <c r="H8" s="6"/>
      <c r="I8" s="6"/>
      <c r="J8" s="6"/>
      <c r="K8" s="6"/>
      <c r="L8" s="6"/>
      <c r="M8" s="6"/>
      <c r="N8" s="6"/>
      <c r="O8" s="6"/>
      <c r="P8" s="6"/>
      <c r="Q8" s="6"/>
      <c r="R8" s="6"/>
      <c r="S8" s="6"/>
      <c r="T8" s="6"/>
      <c r="U8" s="6"/>
      <c r="V8" s="6"/>
      <c r="W8" s="6"/>
      <c r="X8" s="6">
        <f t="shared" si="0"/>
        <v>0</v>
      </c>
      <c r="Y8" s="6">
        <f t="shared" si="1"/>
        <v>65374</v>
      </c>
      <c r="Z8" s="6">
        <f>'CtroExp ()'!R8</f>
        <v>25000</v>
      </c>
      <c r="AA8" s="6">
        <f>'CtroExp ()'!AX8</f>
        <v>135578</v>
      </c>
      <c r="AB8" s="6">
        <f t="shared" si="2"/>
        <v>225952</v>
      </c>
      <c r="AC8" s="34"/>
      <c r="AD8" s="34"/>
      <c r="AE8" s="34"/>
      <c r="AF8" s="34"/>
    </row>
    <row r="9" spans="1:32" s="33" customFormat="1" ht="11.25" customHeight="1">
      <c r="A9" s="24" t="s">
        <v>87</v>
      </c>
      <c r="B9" s="21">
        <v>42216</v>
      </c>
      <c r="C9" s="6">
        <v>135821</v>
      </c>
      <c r="D9" s="6"/>
      <c r="E9" s="6"/>
      <c r="F9" s="6"/>
      <c r="G9" s="6"/>
      <c r="H9" s="6"/>
      <c r="I9" s="6"/>
      <c r="J9" s="6"/>
      <c r="K9" s="6"/>
      <c r="L9" s="6"/>
      <c r="M9" s="6"/>
      <c r="N9" s="6"/>
      <c r="O9" s="6"/>
      <c r="P9" s="6"/>
      <c r="Q9" s="6"/>
      <c r="R9" s="6"/>
      <c r="S9" s="6"/>
      <c r="T9" s="6"/>
      <c r="U9" s="6"/>
      <c r="V9" s="6"/>
      <c r="W9" s="6"/>
      <c r="X9" s="6">
        <f t="shared" si="0"/>
        <v>0</v>
      </c>
      <c r="Y9" s="6">
        <f t="shared" si="1"/>
        <v>135821</v>
      </c>
      <c r="Z9" s="6">
        <f>'CtroExp ()'!R9</f>
        <v>27500</v>
      </c>
      <c r="AA9" s="6">
        <f>'CtroExp ()'!AX9</f>
        <v>129046</v>
      </c>
      <c r="AB9" s="6">
        <f t="shared" si="2"/>
        <v>292367</v>
      </c>
      <c r="AC9" s="34">
        <v>43154</v>
      </c>
      <c r="AD9" s="34"/>
      <c r="AE9" s="34"/>
      <c r="AF9" s="34"/>
    </row>
    <row r="10" spans="1:32" s="33" customFormat="1" ht="11.25" customHeight="1">
      <c r="A10" s="24" t="s">
        <v>87</v>
      </c>
      <c r="B10" s="21">
        <v>42247</v>
      </c>
      <c r="C10" s="6">
        <v>118119</v>
      </c>
      <c r="D10" s="6"/>
      <c r="E10" s="6"/>
      <c r="F10" s="6"/>
      <c r="G10" s="6"/>
      <c r="H10" s="6"/>
      <c r="I10" s="6"/>
      <c r="J10" s="6"/>
      <c r="K10" s="6"/>
      <c r="L10" s="6"/>
      <c r="M10" s="6"/>
      <c r="N10" s="6"/>
      <c r="O10" s="6"/>
      <c r="P10" s="6"/>
      <c r="Q10" s="6"/>
      <c r="R10" s="6"/>
      <c r="S10" s="6"/>
      <c r="T10" s="6"/>
      <c r="U10" s="6"/>
      <c r="V10" s="6"/>
      <c r="W10" s="6"/>
      <c r="X10" s="6">
        <f t="shared" si="0"/>
        <v>0</v>
      </c>
      <c r="Y10" s="6">
        <f t="shared" si="1"/>
        <v>118119</v>
      </c>
      <c r="Z10" s="6">
        <f>'CtroExp ()'!R10</f>
        <v>13282</v>
      </c>
      <c r="AA10" s="6">
        <f>'CtroExp ()'!AX10</f>
        <v>75722</v>
      </c>
      <c r="AB10" s="6">
        <f t="shared" si="2"/>
        <v>207123</v>
      </c>
      <c r="AC10" s="6">
        <v>39870</v>
      </c>
      <c r="AD10" s="6"/>
      <c r="AE10" s="6"/>
      <c r="AF10" s="34"/>
    </row>
    <row r="11" spans="1:32" s="33" customFormat="1" ht="11.25" customHeight="1">
      <c r="A11" s="24" t="s">
        <v>87</v>
      </c>
      <c r="B11" s="21">
        <v>42277</v>
      </c>
      <c r="C11" s="6">
        <v>91510</v>
      </c>
      <c r="D11" s="6"/>
      <c r="E11" s="6"/>
      <c r="F11" s="6"/>
      <c r="G11" s="6"/>
      <c r="H11" s="6"/>
      <c r="I11" s="6"/>
      <c r="J11" s="6"/>
      <c r="K11" s="6"/>
      <c r="L11" s="6"/>
      <c r="M11" s="6"/>
      <c r="N11" s="6"/>
      <c r="O11" s="6"/>
      <c r="P11" s="6"/>
      <c r="Q11" s="6"/>
      <c r="R11" s="6"/>
      <c r="S11" s="6"/>
      <c r="T11" s="6"/>
      <c r="U11" s="6"/>
      <c r="V11" s="6"/>
      <c r="W11" s="6"/>
      <c r="X11" s="6">
        <f t="shared" si="0"/>
        <v>0</v>
      </c>
      <c r="Y11" s="6">
        <f t="shared" si="1"/>
        <v>91510</v>
      </c>
      <c r="Z11" s="6">
        <f>'CtroExp ()'!R11</f>
        <v>25000</v>
      </c>
      <c r="AA11" s="6">
        <f>'CtroExp ()'!AX11</f>
        <v>95656</v>
      </c>
      <c r="AB11" s="6">
        <f t="shared" si="2"/>
        <v>212166</v>
      </c>
      <c r="AC11" s="34"/>
      <c r="AD11" s="34"/>
      <c r="AE11" s="34"/>
      <c r="AF11" s="34"/>
    </row>
    <row r="12" spans="1:32" s="33" customFormat="1" ht="11.25" customHeight="1">
      <c r="A12" s="24" t="s">
        <v>87</v>
      </c>
      <c r="B12" s="21">
        <v>42308</v>
      </c>
      <c r="C12" s="6">
        <v>74985</v>
      </c>
      <c r="D12" s="6"/>
      <c r="E12" s="6">
        <v>62026</v>
      </c>
      <c r="F12" s="6"/>
      <c r="G12" s="6"/>
      <c r="H12" s="6"/>
      <c r="I12" s="6"/>
      <c r="J12" s="6"/>
      <c r="K12" s="6"/>
      <c r="L12" s="6"/>
      <c r="M12" s="6"/>
      <c r="N12" s="6"/>
      <c r="O12" s="6"/>
      <c r="P12" s="6"/>
      <c r="Q12" s="6"/>
      <c r="R12" s="6"/>
      <c r="S12" s="6"/>
      <c r="T12" s="6"/>
      <c r="U12" s="6"/>
      <c r="V12" s="6"/>
      <c r="W12" s="6"/>
      <c r="X12" s="6">
        <f t="shared" si="0"/>
        <v>0</v>
      </c>
      <c r="Y12" s="6">
        <f t="shared" si="1"/>
        <v>137011</v>
      </c>
      <c r="Z12" s="6">
        <f>'CtroExp ()'!R12</f>
        <v>12000</v>
      </c>
      <c r="AA12" s="6">
        <f>'CtroExp ()'!AX12</f>
        <v>105378</v>
      </c>
      <c r="AB12" s="6">
        <f t="shared" si="2"/>
        <v>254389</v>
      </c>
      <c r="AC12" s="6">
        <v>35375</v>
      </c>
      <c r="AD12" s="34"/>
      <c r="AE12" s="34"/>
      <c r="AF12" s="34"/>
    </row>
    <row r="13" spans="1:32" s="33" customFormat="1" ht="11.25" customHeight="1">
      <c r="A13" s="24" t="s">
        <v>87</v>
      </c>
      <c r="B13" s="21">
        <v>42338</v>
      </c>
      <c r="C13" s="6">
        <v>12620</v>
      </c>
      <c r="D13" s="6"/>
      <c r="E13" s="6">
        <v>71757</v>
      </c>
      <c r="F13" s="6"/>
      <c r="G13" s="6"/>
      <c r="H13" s="6"/>
      <c r="I13" s="6"/>
      <c r="J13" s="6"/>
      <c r="K13" s="6"/>
      <c r="L13" s="6"/>
      <c r="M13" s="6"/>
      <c r="N13" s="6"/>
      <c r="O13" s="6"/>
      <c r="P13" s="6"/>
      <c r="Q13" s="6"/>
      <c r="R13" s="6"/>
      <c r="S13" s="6"/>
      <c r="T13" s="6"/>
      <c r="U13" s="6"/>
      <c r="V13" s="6"/>
      <c r="W13" s="6"/>
      <c r="X13" s="6">
        <f t="shared" si="0"/>
        <v>0</v>
      </c>
      <c r="Y13" s="6">
        <f t="shared" si="1"/>
        <v>84377</v>
      </c>
      <c r="Z13" s="6">
        <f>'CtroExp ()'!R13</f>
        <v>0</v>
      </c>
      <c r="AA13" s="6">
        <f>'CtroExp ()'!AX13</f>
        <v>165967</v>
      </c>
      <c r="AB13" s="6">
        <f t="shared" si="2"/>
        <v>250344</v>
      </c>
      <c r="AC13" s="34"/>
      <c r="AD13" s="34"/>
      <c r="AE13" s="34"/>
      <c r="AF13" s="34"/>
    </row>
    <row r="14" spans="1:32" s="33" customFormat="1" ht="11.25" customHeight="1">
      <c r="A14" s="36" t="s">
        <v>87</v>
      </c>
      <c r="B14" s="37" t="s">
        <v>20</v>
      </c>
      <c r="C14" s="38">
        <f aca="true" t="shared" si="3" ref="C14:AB14">SUM(C2:C13)</f>
        <v>943501</v>
      </c>
      <c r="D14" s="38">
        <f t="shared" si="3"/>
        <v>0</v>
      </c>
      <c r="E14" s="38">
        <f t="shared" si="3"/>
        <v>178296</v>
      </c>
      <c r="F14" s="38">
        <f t="shared" si="3"/>
        <v>0</v>
      </c>
      <c r="G14" s="38">
        <f t="shared" si="3"/>
        <v>0</v>
      </c>
      <c r="H14" s="38">
        <f t="shared" si="3"/>
        <v>0</v>
      </c>
      <c r="I14" s="38">
        <f t="shared" si="3"/>
        <v>0</v>
      </c>
      <c r="J14" s="38">
        <f t="shared" si="3"/>
        <v>0</v>
      </c>
      <c r="K14" s="38">
        <f t="shared" si="3"/>
        <v>0</v>
      </c>
      <c r="L14" s="38">
        <f t="shared" si="3"/>
        <v>0</v>
      </c>
      <c r="M14" s="38">
        <f t="shared" si="3"/>
        <v>0</v>
      </c>
      <c r="N14" s="38">
        <f t="shared" si="3"/>
        <v>0</v>
      </c>
      <c r="O14" s="38">
        <f t="shared" si="3"/>
        <v>0</v>
      </c>
      <c r="P14" s="38">
        <f t="shared" si="3"/>
        <v>0</v>
      </c>
      <c r="Q14" s="38">
        <f t="shared" si="3"/>
        <v>0</v>
      </c>
      <c r="R14" s="38">
        <f t="shared" si="3"/>
        <v>0</v>
      </c>
      <c r="S14" s="38">
        <f t="shared" si="3"/>
        <v>0</v>
      </c>
      <c r="T14" s="38">
        <f t="shared" si="3"/>
        <v>0</v>
      </c>
      <c r="U14" s="38">
        <f>SUM(U2:U13)</f>
        <v>0</v>
      </c>
      <c r="V14" s="38">
        <f t="shared" si="3"/>
        <v>0</v>
      </c>
      <c r="W14" s="38">
        <f t="shared" si="3"/>
        <v>0</v>
      </c>
      <c r="X14" s="38">
        <f t="shared" si="3"/>
        <v>0</v>
      </c>
      <c r="Y14" s="38">
        <f t="shared" si="3"/>
        <v>1121797</v>
      </c>
      <c r="Z14" s="38">
        <f t="shared" si="3"/>
        <v>263310</v>
      </c>
      <c r="AA14" s="38">
        <f t="shared" si="3"/>
        <v>1602017</v>
      </c>
      <c r="AB14" s="38">
        <f t="shared" si="3"/>
        <v>2987124</v>
      </c>
      <c r="AC14" s="37"/>
      <c r="AD14" s="37"/>
      <c r="AE14" s="37"/>
      <c r="AF14" s="37"/>
    </row>
    <row r="15" spans="1:32" s="33" customFormat="1" ht="11.25" customHeight="1">
      <c r="A15" s="20" t="s">
        <v>148</v>
      </c>
      <c r="B15" s="21">
        <v>42004</v>
      </c>
      <c r="C15" s="6"/>
      <c r="D15" s="6"/>
      <c r="E15" s="6">
        <v>83640.62</v>
      </c>
      <c r="F15" s="6"/>
      <c r="G15" s="6"/>
      <c r="H15" s="6"/>
      <c r="I15" s="6"/>
      <c r="J15" s="6"/>
      <c r="K15" s="6"/>
      <c r="L15" s="6"/>
      <c r="M15" s="6"/>
      <c r="N15" s="6"/>
      <c r="O15" s="6"/>
      <c r="P15" s="6"/>
      <c r="Q15" s="6"/>
      <c r="R15" s="6"/>
      <c r="S15" s="6"/>
      <c r="T15" s="6"/>
      <c r="U15" s="6"/>
      <c r="V15" s="6"/>
      <c r="W15" s="6"/>
      <c r="X15" s="6">
        <f aca="true" t="shared" si="4" ref="X15:X26">SUM(M15:W15)</f>
        <v>0</v>
      </c>
      <c r="Y15" s="6">
        <f aca="true" t="shared" si="5" ref="Y15:Y26">SUM(C15:W15)</f>
        <v>83640.62</v>
      </c>
      <c r="Z15" s="6">
        <f>'CtroExp ()'!R15</f>
        <v>67830</v>
      </c>
      <c r="AA15" s="6">
        <f>'CtroExp ()'!AX15</f>
        <v>227681.41999999998</v>
      </c>
      <c r="AB15" s="6">
        <f aca="true" t="shared" si="6" ref="AB15:AB26">SUM(Y15:AA15)</f>
        <v>379152.04</v>
      </c>
      <c r="AC15" s="34"/>
      <c r="AD15" s="34"/>
      <c r="AE15" s="34"/>
      <c r="AF15" s="34"/>
    </row>
    <row r="16" spans="1:32" s="33" customFormat="1" ht="11.25" customHeight="1">
      <c r="A16" s="24" t="s">
        <v>148</v>
      </c>
      <c r="B16" s="21">
        <v>42035</v>
      </c>
      <c r="C16" s="6"/>
      <c r="D16" s="6"/>
      <c r="E16" s="6">
        <v>37300</v>
      </c>
      <c r="F16" s="34"/>
      <c r="G16" s="6"/>
      <c r="H16" s="6"/>
      <c r="I16" s="6"/>
      <c r="J16" s="6">
        <v>17248.35</v>
      </c>
      <c r="K16" s="6"/>
      <c r="L16" s="6"/>
      <c r="M16" s="6"/>
      <c r="N16" s="6"/>
      <c r="O16" s="6"/>
      <c r="P16" s="6"/>
      <c r="Q16" s="6"/>
      <c r="R16" s="6"/>
      <c r="S16" s="6"/>
      <c r="T16" s="6"/>
      <c r="U16" s="6"/>
      <c r="V16" s="6"/>
      <c r="W16" s="6"/>
      <c r="X16" s="6">
        <f t="shared" si="4"/>
        <v>0</v>
      </c>
      <c r="Y16" s="6">
        <f t="shared" si="5"/>
        <v>54548.35</v>
      </c>
      <c r="Z16" s="6">
        <f>'CtroExp ()'!R16</f>
        <v>41000</v>
      </c>
      <c r="AA16" s="6">
        <f>'CtroExp ()'!AX16</f>
        <v>265938.01</v>
      </c>
      <c r="AB16" s="6">
        <f t="shared" si="6"/>
        <v>361486.36</v>
      </c>
      <c r="AC16" s="34"/>
      <c r="AD16" s="34"/>
      <c r="AE16" s="34"/>
      <c r="AF16" s="34"/>
    </row>
    <row r="17" spans="1:32" s="33" customFormat="1" ht="11.25" customHeight="1">
      <c r="A17" s="24" t="s">
        <v>148</v>
      </c>
      <c r="B17" s="21">
        <v>42063</v>
      </c>
      <c r="C17" s="6">
        <v>196103.69</v>
      </c>
      <c r="D17" s="6"/>
      <c r="E17" s="6"/>
      <c r="F17" s="6"/>
      <c r="G17" s="6"/>
      <c r="H17" s="6"/>
      <c r="I17" s="6"/>
      <c r="J17" s="6"/>
      <c r="K17" s="6"/>
      <c r="L17" s="6"/>
      <c r="M17" s="6"/>
      <c r="N17" s="6"/>
      <c r="O17" s="6"/>
      <c r="P17" s="6"/>
      <c r="Q17" s="6"/>
      <c r="R17" s="6"/>
      <c r="S17" s="6"/>
      <c r="T17" s="6"/>
      <c r="U17" s="6"/>
      <c r="V17" s="6"/>
      <c r="W17" s="6"/>
      <c r="X17" s="6">
        <f t="shared" si="4"/>
        <v>0</v>
      </c>
      <c r="Y17" s="6">
        <f t="shared" si="5"/>
        <v>196103.69</v>
      </c>
      <c r="Z17" s="6">
        <f>'CtroExp ()'!R17</f>
        <v>124047.4</v>
      </c>
      <c r="AA17" s="6">
        <f>'CtroExp ()'!AX17</f>
        <v>591594.27</v>
      </c>
      <c r="AB17" s="6">
        <f t="shared" si="6"/>
        <v>911745.36</v>
      </c>
      <c r="AC17" s="34"/>
      <c r="AD17" s="34"/>
      <c r="AE17" s="34"/>
      <c r="AF17" s="34"/>
    </row>
    <row r="18" spans="1:32" s="33" customFormat="1" ht="10.5" customHeight="1">
      <c r="A18" s="24" t="s">
        <v>148</v>
      </c>
      <c r="B18" s="21">
        <v>42094</v>
      </c>
      <c r="C18" s="6">
        <v>304332.55</v>
      </c>
      <c r="D18" s="6"/>
      <c r="E18" s="6"/>
      <c r="F18" s="6"/>
      <c r="G18" s="6"/>
      <c r="H18" s="6"/>
      <c r="I18" s="6"/>
      <c r="J18" s="6"/>
      <c r="K18" s="6"/>
      <c r="L18" s="6"/>
      <c r="M18" s="6"/>
      <c r="N18" s="6"/>
      <c r="O18" s="6"/>
      <c r="P18" s="6"/>
      <c r="Q18" s="6"/>
      <c r="R18" s="6"/>
      <c r="S18" s="6"/>
      <c r="T18" s="6"/>
      <c r="U18" s="6"/>
      <c r="V18" s="6"/>
      <c r="W18" s="6"/>
      <c r="X18" s="6">
        <f t="shared" si="4"/>
        <v>0</v>
      </c>
      <c r="Y18" s="6">
        <f t="shared" si="5"/>
        <v>304332.55</v>
      </c>
      <c r="Z18" s="6">
        <f>'CtroExp ()'!R18</f>
        <v>134866.9</v>
      </c>
      <c r="AA18" s="6">
        <f>'CtroExp ()'!AX18</f>
        <v>579520.83</v>
      </c>
      <c r="AB18" s="6">
        <f t="shared" si="6"/>
        <v>1018720.2799999999</v>
      </c>
      <c r="AC18" s="34"/>
      <c r="AD18" s="34"/>
      <c r="AE18" s="34"/>
      <c r="AF18" s="34"/>
    </row>
    <row r="19" spans="1:32" s="33" customFormat="1" ht="11.25" customHeight="1">
      <c r="A19" s="26" t="s">
        <v>148</v>
      </c>
      <c r="B19" s="21">
        <v>42124</v>
      </c>
      <c r="C19" s="6">
        <v>332333.27</v>
      </c>
      <c r="D19" s="6"/>
      <c r="E19" s="6"/>
      <c r="F19" s="6"/>
      <c r="G19" s="6"/>
      <c r="H19" s="6"/>
      <c r="I19" s="6"/>
      <c r="J19" s="6"/>
      <c r="K19" s="6"/>
      <c r="L19" s="6"/>
      <c r="M19" s="6"/>
      <c r="N19" s="6"/>
      <c r="O19" s="6"/>
      <c r="P19" s="6"/>
      <c r="Q19" s="6"/>
      <c r="R19" s="6"/>
      <c r="S19" s="6"/>
      <c r="T19" s="6"/>
      <c r="U19" s="6"/>
      <c r="V19" s="6"/>
      <c r="W19" s="6"/>
      <c r="X19" s="6">
        <f t="shared" si="4"/>
        <v>0</v>
      </c>
      <c r="Y19" s="6">
        <f t="shared" si="5"/>
        <v>332333.27</v>
      </c>
      <c r="Z19" s="6">
        <f>'CtroExp ()'!R19</f>
        <v>178014</v>
      </c>
      <c r="AA19" s="6">
        <f>'CtroExp ()'!AX19</f>
        <v>607917.0900000001</v>
      </c>
      <c r="AB19" s="6">
        <f t="shared" si="6"/>
        <v>1118264.36</v>
      </c>
      <c r="AC19" s="34"/>
      <c r="AD19" s="34"/>
      <c r="AE19" s="34"/>
      <c r="AF19" s="34"/>
    </row>
    <row r="20" spans="1:32" s="33" customFormat="1" ht="11.25" customHeight="1">
      <c r="A20" s="26" t="s">
        <v>148</v>
      </c>
      <c r="B20" s="21">
        <v>42155</v>
      </c>
      <c r="C20" s="6">
        <f>227992.8+83895.605</f>
        <v>311888.40499999997</v>
      </c>
      <c r="D20" s="6"/>
      <c r="E20" s="6"/>
      <c r="F20" s="6"/>
      <c r="G20" s="6"/>
      <c r="H20" s="6"/>
      <c r="I20" s="6"/>
      <c r="J20" s="6"/>
      <c r="K20" s="6"/>
      <c r="L20" s="6"/>
      <c r="M20" s="6"/>
      <c r="N20" s="6"/>
      <c r="O20" s="6"/>
      <c r="P20" s="6"/>
      <c r="Q20" s="6"/>
      <c r="R20" s="6"/>
      <c r="S20" s="6"/>
      <c r="T20" s="6"/>
      <c r="U20" s="6"/>
      <c r="V20" s="6"/>
      <c r="W20" s="6"/>
      <c r="X20" s="6">
        <f t="shared" si="4"/>
        <v>0</v>
      </c>
      <c r="Y20" s="6">
        <f t="shared" si="5"/>
        <v>311888.40499999997</v>
      </c>
      <c r="Z20" s="6">
        <f>'CtroExp ()'!R20</f>
        <v>180333</v>
      </c>
      <c r="AA20" s="6">
        <f>'CtroExp ()'!AX20</f>
        <v>572500.515</v>
      </c>
      <c r="AB20" s="6">
        <f t="shared" si="6"/>
        <v>1064721.92</v>
      </c>
      <c r="AC20" s="6"/>
      <c r="AD20" s="6"/>
      <c r="AE20" s="6"/>
      <c r="AF20" s="6"/>
    </row>
    <row r="21" spans="1:32" s="33" customFormat="1" ht="11.25" customHeight="1">
      <c r="A21" s="24" t="s">
        <v>148</v>
      </c>
      <c r="B21" s="21">
        <v>42185</v>
      </c>
      <c r="C21" s="6">
        <f>329650.58+(33500/2)</f>
        <v>346400.58</v>
      </c>
      <c r="D21" s="6"/>
      <c r="E21" s="6"/>
      <c r="F21" s="6">
        <v>7200</v>
      </c>
      <c r="G21" s="6"/>
      <c r="H21" s="6"/>
      <c r="I21" s="6"/>
      <c r="J21" s="6"/>
      <c r="K21" s="6"/>
      <c r="L21" s="6"/>
      <c r="M21" s="6"/>
      <c r="N21" s="6"/>
      <c r="O21" s="6"/>
      <c r="P21" s="6"/>
      <c r="Q21" s="6"/>
      <c r="R21" s="6"/>
      <c r="S21" s="6"/>
      <c r="T21" s="6"/>
      <c r="U21" s="6"/>
      <c r="V21" s="6"/>
      <c r="W21" s="6"/>
      <c r="X21" s="6">
        <f t="shared" si="4"/>
        <v>0</v>
      </c>
      <c r="Y21" s="6">
        <f t="shared" si="5"/>
        <v>353600.58</v>
      </c>
      <c r="Z21" s="6">
        <f>'CtroExp ()'!R21</f>
        <v>110453</v>
      </c>
      <c r="AA21" s="6">
        <f>'CtroExp ()'!AX21</f>
        <v>669765.1</v>
      </c>
      <c r="AB21" s="6">
        <f t="shared" si="6"/>
        <v>1133818.68</v>
      </c>
      <c r="AC21" s="34"/>
      <c r="AD21" s="34"/>
      <c r="AE21" s="34"/>
      <c r="AF21" s="34"/>
    </row>
    <row r="22" spans="1:32" s="33" customFormat="1" ht="11.25" customHeight="1">
      <c r="A22" s="24" t="s">
        <v>148</v>
      </c>
      <c r="B22" s="21">
        <v>42216</v>
      </c>
      <c r="C22" s="6">
        <v>214283.07</v>
      </c>
      <c r="D22" s="6"/>
      <c r="E22" s="6"/>
      <c r="F22" s="6"/>
      <c r="G22" s="6"/>
      <c r="H22" s="6"/>
      <c r="I22" s="6"/>
      <c r="J22" s="6"/>
      <c r="K22" s="6"/>
      <c r="L22" s="6"/>
      <c r="M22" s="6"/>
      <c r="N22" s="6"/>
      <c r="O22" s="6"/>
      <c r="P22" s="6"/>
      <c r="Q22" s="6"/>
      <c r="R22" s="6"/>
      <c r="S22" s="6"/>
      <c r="T22" s="6"/>
      <c r="U22" s="6"/>
      <c r="V22" s="6"/>
      <c r="W22" s="6"/>
      <c r="X22" s="6">
        <f t="shared" si="4"/>
        <v>0</v>
      </c>
      <c r="Y22" s="6">
        <f t="shared" si="5"/>
        <v>214283.07</v>
      </c>
      <c r="Z22" s="6">
        <f>'CtroExp ()'!R22</f>
        <v>205221</v>
      </c>
      <c r="AA22" s="6">
        <f>'CtroExp ()'!AX22</f>
        <v>512852.715</v>
      </c>
      <c r="AB22" s="6">
        <f t="shared" si="6"/>
        <v>932356.785</v>
      </c>
      <c r="AC22" s="34"/>
      <c r="AD22" s="34"/>
      <c r="AE22" s="34"/>
      <c r="AF22" s="34"/>
    </row>
    <row r="23" spans="1:32" s="33" customFormat="1" ht="11.25" customHeight="1">
      <c r="A23" s="24" t="s">
        <v>148</v>
      </c>
      <c r="B23" s="21">
        <v>42247</v>
      </c>
      <c r="C23" s="6">
        <v>271926</v>
      </c>
      <c r="D23" s="6"/>
      <c r="E23" s="6"/>
      <c r="F23" s="6">
        <v>10333.333333333334</v>
      </c>
      <c r="G23" s="6"/>
      <c r="H23" s="6"/>
      <c r="I23" s="6"/>
      <c r="J23" s="6"/>
      <c r="K23" s="6"/>
      <c r="L23" s="6"/>
      <c r="M23" s="6"/>
      <c r="N23" s="6"/>
      <c r="O23" s="6"/>
      <c r="P23" s="6"/>
      <c r="Q23" s="6"/>
      <c r="R23" s="6"/>
      <c r="S23" s="6"/>
      <c r="T23" s="6"/>
      <c r="U23" s="6"/>
      <c r="V23" s="6"/>
      <c r="W23" s="6"/>
      <c r="X23" s="6">
        <f t="shared" si="4"/>
        <v>0</v>
      </c>
      <c r="Y23" s="6">
        <f t="shared" si="5"/>
        <v>282259.3333333333</v>
      </c>
      <c r="Z23" s="6">
        <f>'CtroExp ()'!R23</f>
        <v>151946</v>
      </c>
      <c r="AA23" s="6">
        <f>'CtroExp ()'!AX23</f>
        <v>724701</v>
      </c>
      <c r="AB23" s="6">
        <f t="shared" si="6"/>
        <v>1158906.3333333333</v>
      </c>
      <c r="AC23" s="6"/>
      <c r="AD23" s="6"/>
      <c r="AE23" s="6"/>
      <c r="AF23" s="34"/>
    </row>
    <row r="24" spans="1:32" s="33" customFormat="1" ht="11.25" customHeight="1">
      <c r="A24" s="24" t="s">
        <v>148</v>
      </c>
      <c r="B24" s="21">
        <v>42277</v>
      </c>
      <c r="C24" s="6">
        <v>349011.62</v>
      </c>
      <c r="D24" s="6"/>
      <c r="E24" s="6"/>
      <c r="F24" s="6"/>
      <c r="G24" s="6"/>
      <c r="H24" s="6"/>
      <c r="I24" s="6"/>
      <c r="J24" s="6"/>
      <c r="K24" s="6"/>
      <c r="L24" s="6"/>
      <c r="M24" s="6"/>
      <c r="N24" s="6"/>
      <c r="O24" s="6"/>
      <c r="P24" s="6"/>
      <c r="Q24" s="6"/>
      <c r="R24" s="6"/>
      <c r="S24" s="6"/>
      <c r="T24" s="6"/>
      <c r="U24" s="6"/>
      <c r="V24" s="6"/>
      <c r="W24" s="6"/>
      <c r="X24" s="6">
        <f t="shared" si="4"/>
        <v>0</v>
      </c>
      <c r="Y24" s="6">
        <f t="shared" si="5"/>
        <v>349011.62</v>
      </c>
      <c r="Z24" s="6">
        <f>'CtroExp ()'!R24</f>
        <v>131960.55</v>
      </c>
      <c r="AA24" s="6">
        <f>'CtroExp ()'!AX24</f>
        <v>650460.45</v>
      </c>
      <c r="AB24" s="6">
        <f t="shared" si="6"/>
        <v>1131432.6199999999</v>
      </c>
      <c r="AC24" s="34"/>
      <c r="AD24" s="34"/>
      <c r="AE24" s="34"/>
      <c r="AF24" s="34"/>
    </row>
    <row r="25" spans="1:32" s="33" customFormat="1" ht="11.25" customHeight="1">
      <c r="A25" s="24" t="s">
        <v>148</v>
      </c>
      <c r="B25" s="21">
        <v>42308</v>
      </c>
      <c r="C25" s="6">
        <v>72514</v>
      </c>
      <c r="D25" s="6"/>
      <c r="E25" s="6">
        <v>57700</v>
      </c>
      <c r="F25" s="6">
        <v>30000</v>
      </c>
      <c r="G25" s="6"/>
      <c r="H25" s="6"/>
      <c r="I25" s="6"/>
      <c r="J25" s="6"/>
      <c r="K25" s="6"/>
      <c r="L25" s="6"/>
      <c r="M25" s="6"/>
      <c r="N25" s="6"/>
      <c r="O25" s="6"/>
      <c r="P25" s="6"/>
      <c r="Q25" s="6"/>
      <c r="R25" s="6"/>
      <c r="S25" s="6"/>
      <c r="T25" s="6"/>
      <c r="U25" s="6"/>
      <c r="V25" s="6"/>
      <c r="W25" s="6"/>
      <c r="X25" s="6">
        <f t="shared" si="4"/>
        <v>0</v>
      </c>
      <c r="Y25" s="6">
        <f t="shared" si="5"/>
        <v>160214</v>
      </c>
      <c r="Z25" s="6">
        <f>'CtroExp ()'!R25</f>
        <v>75075</v>
      </c>
      <c r="AA25" s="6">
        <f>'CtroExp ()'!AX25</f>
        <v>391873.67000000004</v>
      </c>
      <c r="AB25" s="6">
        <f t="shared" si="6"/>
        <v>627162.67</v>
      </c>
      <c r="AC25" s="6"/>
      <c r="AD25" s="34"/>
      <c r="AE25" s="34"/>
      <c r="AF25" s="34"/>
    </row>
    <row r="26" spans="1:32" s="33" customFormat="1" ht="11.25" customHeight="1">
      <c r="A26" s="24" t="s">
        <v>148</v>
      </c>
      <c r="B26" s="21">
        <v>42338</v>
      </c>
      <c r="C26" s="6">
        <v>31218.96</v>
      </c>
      <c r="D26" s="6"/>
      <c r="E26" s="6">
        <v>137470.32</v>
      </c>
      <c r="F26" s="6"/>
      <c r="G26" s="6"/>
      <c r="H26" s="6"/>
      <c r="I26" s="6"/>
      <c r="J26" s="6"/>
      <c r="K26" s="6"/>
      <c r="L26" s="6"/>
      <c r="M26" s="6"/>
      <c r="N26" s="6"/>
      <c r="O26" s="6"/>
      <c r="P26" s="6"/>
      <c r="Q26" s="6"/>
      <c r="R26" s="6"/>
      <c r="S26" s="6"/>
      <c r="T26" s="6"/>
      <c r="U26" s="6"/>
      <c r="V26" s="6"/>
      <c r="W26" s="6"/>
      <c r="X26" s="6">
        <f t="shared" si="4"/>
        <v>0</v>
      </c>
      <c r="Y26" s="6">
        <f t="shared" si="5"/>
        <v>168689.28</v>
      </c>
      <c r="Z26" s="6">
        <f>'CtroExp ()'!R26</f>
        <v>73214</v>
      </c>
      <c r="AA26" s="6">
        <f>'CtroExp ()'!AX26</f>
        <v>282902.52</v>
      </c>
      <c r="AB26" s="6">
        <f t="shared" si="6"/>
        <v>524805.8</v>
      </c>
      <c r="AC26" s="6"/>
      <c r="AD26" s="6"/>
      <c r="AE26" s="6"/>
      <c r="AF26" s="6"/>
    </row>
    <row r="27" spans="1:32" s="33" customFormat="1" ht="11.25" customHeight="1">
      <c r="A27" s="36" t="s">
        <v>148</v>
      </c>
      <c r="B27" s="37" t="s">
        <v>20</v>
      </c>
      <c r="C27" s="38">
        <f aca="true" t="shared" si="7" ref="C27:T27">SUM(C15:C26)</f>
        <v>2430012.145</v>
      </c>
      <c r="D27" s="38">
        <f t="shared" si="7"/>
        <v>0</v>
      </c>
      <c r="E27" s="38">
        <f t="shared" si="7"/>
        <v>316110.94</v>
      </c>
      <c r="F27" s="38">
        <f t="shared" si="7"/>
        <v>47533.333333333336</v>
      </c>
      <c r="G27" s="38">
        <f t="shared" si="7"/>
        <v>0</v>
      </c>
      <c r="H27" s="38">
        <f t="shared" si="7"/>
        <v>0</v>
      </c>
      <c r="I27" s="38">
        <f t="shared" si="7"/>
        <v>0</v>
      </c>
      <c r="J27" s="38">
        <f t="shared" si="7"/>
        <v>17248.35</v>
      </c>
      <c r="K27" s="38">
        <f t="shared" si="7"/>
        <v>0</v>
      </c>
      <c r="L27" s="38">
        <f t="shared" si="7"/>
        <v>0</v>
      </c>
      <c r="M27" s="38">
        <f t="shared" si="7"/>
        <v>0</v>
      </c>
      <c r="N27" s="38">
        <f t="shared" si="7"/>
        <v>0</v>
      </c>
      <c r="O27" s="38">
        <f t="shared" si="7"/>
        <v>0</v>
      </c>
      <c r="P27" s="38">
        <f t="shared" si="7"/>
        <v>0</v>
      </c>
      <c r="Q27" s="38">
        <f t="shared" si="7"/>
        <v>0</v>
      </c>
      <c r="R27" s="38">
        <f t="shared" si="7"/>
        <v>0</v>
      </c>
      <c r="S27" s="38">
        <f t="shared" si="7"/>
        <v>0</v>
      </c>
      <c r="T27" s="38">
        <f t="shared" si="7"/>
        <v>0</v>
      </c>
      <c r="U27" s="38">
        <f aca="true" t="shared" si="8" ref="U27:AB27">SUM(U15:U26)</f>
        <v>0</v>
      </c>
      <c r="V27" s="38">
        <f t="shared" si="8"/>
        <v>0</v>
      </c>
      <c r="W27" s="38">
        <f t="shared" si="8"/>
        <v>0</v>
      </c>
      <c r="X27" s="38">
        <f t="shared" si="8"/>
        <v>0</v>
      </c>
      <c r="Y27" s="38">
        <f t="shared" si="8"/>
        <v>2810904.7683333335</v>
      </c>
      <c r="Z27" s="38">
        <f t="shared" si="8"/>
        <v>1473960.85</v>
      </c>
      <c r="AA27" s="38">
        <f t="shared" si="8"/>
        <v>6077707.59</v>
      </c>
      <c r="AB27" s="38">
        <f t="shared" si="8"/>
        <v>10362573.208333332</v>
      </c>
      <c r="AC27" s="37"/>
      <c r="AD27" s="37"/>
      <c r="AE27" s="37"/>
      <c r="AF27" s="37"/>
    </row>
    <row r="28" spans="1:32" s="33" customFormat="1" ht="11.25" customHeight="1">
      <c r="A28" s="20" t="s">
        <v>155</v>
      </c>
      <c r="B28" s="21">
        <v>42004</v>
      </c>
      <c r="C28" s="6">
        <v>64123</v>
      </c>
      <c r="D28" s="6"/>
      <c r="E28" s="6">
        <v>330121</v>
      </c>
      <c r="F28" s="6">
        <v>31000</v>
      </c>
      <c r="G28" s="6"/>
      <c r="H28" s="6"/>
      <c r="I28" s="6"/>
      <c r="J28" s="6"/>
      <c r="K28" s="6"/>
      <c r="L28" s="6"/>
      <c r="M28" s="6"/>
      <c r="N28" s="6"/>
      <c r="O28" s="6"/>
      <c r="P28" s="6"/>
      <c r="Q28" s="6"/>
      <c r="R28" s="6"/>
      <c r="S28" s="6"/>
      <c r="T28" s="6"/>
      <c r="U28" s="6"/>
      <c r="V28" s="6"/>
      <c r="W28" s="6"/>
      <c r="X28" s="6">
        <f aca="true" t="shared" si="9" ref="X28:X39">SUM(M28:W28)</f>
        <v>0</v>
      </c>
      <c r="Y28" s="6">
        <f aca="true" t="shared" si="10" ref="Y28:Y39">SUM(C28:W28)</f>
        <v>425244</v>
      </c>
      <c r="Z28" s="6">
        <f>'CtroExp ()'!R28</f>
        <v>39000</v>
      </c>
      <c r="AA28" s="6">
        <f>'CtroExp ()'!AX28</f>
        <v>147842</v>
      </c>
      <c r="AB28" s="6">
        <f aca="true" t="shared" si="11" ref="AB28:AB39">SUM(Y28:AA28)</f>
        <v>612086</v>
      </c>
      <c r="AC28" s="34"/>
      <c r="AD28" s="34"/>
      <c r="AE28" s="34"/>
      <c r="AF28" s="34"/>
    </row>
    <row r="29" spans="1:32" s="33" customFormat="1" ht="11.25" customHeight="1">
      <c r="A29" s="24" t="s">
        <v>207</v>
      </c>
      <c r="B29" s="21">
        <v>42035</v>
      </c>
      <c r="C29" s="6">
        <v>155052</v>
      </c>
      <c r="D29" s="6"/>
      <c r="E29" s="6">
        <v>10512</v>
      </c>
      <c r="F29" s="6"/>
      <c r="G29" s="6"/>
      <c r="H29" s="6"/>
      <c r="I29" s="6"/>
      <c r="J29" s="6"/>
      <c r="K29" s="6"/>
      <c r="L29" s="6"/>
      <c r="M29" s="6"/>
      <c r="N29" s="6"/>
      <c r="O29" s="6"/>
      <c r="P29" s="6"/>
      <c r="Q29" s="6"/>
      <c r="R29" s="6"/>
      <c r="S29" s="6"/>
      <c r="T29" s="6"/>
      <c r="U29" s="6"/>
      <c r="V29" s="6"/>
      <c r="W29" s="6"/>
      <c r="X29" s="6">
        <f t="shared" si="9"/>
        <v>0</v>
      </c>
      <c r="Y29" s="6">
        <f t="shared" si="10"/>
        <v>165564</v>
      </c>
      <c r="Z29" s="6">
        <f>'CtroExp ()'!R29</f>
        <v>59100</v>
      </c>
      <c r="AA29" s="6">
        <f>'CtroExp ()'!AX29</f>
        <v>171694</v>
      </c>
      <c r="AB29" s="6">
        <f t="shared" si="11"/>
        <v>396358</v>
      </c>
      <c r="AC29" s="34"/>
      <c r="AD29" s="34"/>
      <c r="AE29" s="6"/>
      <c r="AF29" s="34"/>
    </row>
    <row r="30" spans="1:32" s="33" customFormat="1" ht="11.25" customHeight="1">
      <c r="A30" s="24" t="s">
        <v>155</v>
      </c>
      <c r="B30" s="21">
        <v>42063</v>
      </c>
      <c r="C30" s="6">
        <v>393424</v>
      </c>
      <c r="D30" s="6"/>
      <c r="E30" s="6">
        <v>26303</v>
      </c>
      <c r="F30" s="6"/>
      <c r="G30" s="6"/>
      <c r="H30" s="6"/>
      <c r="I30" s="6"/>
      <c r="J30" s="6"/>
      <c r="K30" s="6"/>
      <c r="L30" s="6"/>
      <c r="M30" s="6"/>
      <c r="N30" s="6"/>
      <c r="O30" s="6"/>
      <c r="P30" s="6"/>
      <c r="Q30" s="6"/>
      <c r="R30" s="6"/>
      <c r="S30" s="6"/>
      <c r="T30" s="6"/>
      <c r="U30" s="6"/>
      <c r="V30" s="6"/>
      <c r="W30" s="6"/>
      <c r="X30" s="6">
        <f t="shared" si="9"/>
        <v>0</v>
      </c>
      <c r="Y30" s="6">
        <f t="shared" si="10"/>
        <v>419727</v>
      </c>
      <c r="Z30" s="6">
        <f>'CtroExp ()'!R30</f>
        <v>36500</v>
      </c>
      <c r="AA30" s="6">
        <f>'CtroExp ()'!AX30</f>
        <v>147136</v>
      </c>
      <c r="AB30" s="6">
        <f t="shared" si="11"/>
        <v>603363</v>
      </c>
      <c r="AC30" s="34"/>
      <c r="AD30" s="34"/>
      <c r="AE30" s="34"/>
      <c r="AF30" s="34"/>
    </row>
    <row r="31" spans="1:32" s="33" customFormat="1" ht="11.25" customHeight="1">
      <c r="A31" s="26" t="s">
        <v>155</v>
      </c>
      <c r="B31" s="27">
        <v>42094</v>
      </c>
      <c r="C31" s="28">
        <v>292597</v>
      </c>
      <c r="D31" s="28"/>
      <c r="E31" s="28"/>
      <c r="F31" s="28">
        <v>7967</v>
      </c>
      <c r="G31" s="28"/>
      <c r="H31" s="6"/>
      <c r="I31" s="6"/>
      <c r="J31" s="6"/>
      <c r="K31" s="6"/>
      <c r="L31" s="6"/>
      <c r="M31" s="6"/>
      <c r="N31" s="6"/>
      <c r="O31" s="6"/>
      <c r="P31" s="6"/>
      <c r="Q31" s="6"/>
      <c r="R31" s="6"/>
      <c r="S31" s="6"/>
      <c r="T31" s="6"/>
      <c r="U31" s="6"/>
      <c r="V31" s="6"/>
      <c r="W31" s="6"/>
      <c r="X31" s="6">
        <f t="shared" si="9"/>
        <v>0</v>
      </c>
      <c r="Y31" s="6">
        <f t="shared" si="10"/>
        <v>300564</v>
      </c>
      <c r="Z31" s="6">
        <f>'CtroExp ()'!R31</f>
        <v>10704</v>
      </c>
      <c r="AA31" s="6">
        <f>'CtroExp ()'!AX31</f>
        <v>110809</v>
      </c>
      <c r="AB31" s="6">
        <f t="shared" si="11"/>
        <v>422077</v>
      </c>
      <c r="AC31" s="34"/>
      <c r="AD31" s="34"/>
      <c r="AE31" s="34">
        <v>7967</v>
      </c>
      <c r="AF31" s="34"/>
    </row>
    <row r="32" spans="1:32" s="33" customFormat="1" ht="11.25" customHeight="1">
      <c r="A32" s="24" t="s">
        <v>155</v>
      </c>
      <c r="B32" s="21">
        <v>42124</v>
      </c>
      <c r="C32" s="6">
        <v>405846</v>
      </c>
      <c r="D32" s="6"/>
      <c r="E32" s="6">
        <v>64871</v>
      </c>
      <c r="F32" s="6">
        <v>7703.17</v>
      </c>
      <c r="G32" s="6"/>
      <c r="H32" s="6"/>
      <c r="I32" s="6"/>
      <c r="J32" s="6"/>
      <c r="K32" s="6"/>
      <c r="L32" s="6"/>
      <c r="M32" s="6"/>
      <c r="N32" s="6"/>
      <c r="O32" s="6"/>
      <c r="P32" s="6"/>
      <c r="Q32" s="6"/>
      <c r="R32" s="6"/>
      <c r="S32" s="6"/>
      <c r="T32" s="6"/>
      <c r="U32" s="6"/>
      <c r="V32" s="6"/>
      <c r="W32" s="6"/>
      <c r="X32" s="6">
        <f t="shared" si="9"/>
        <v>0</v>
      </c>
      <c r="Y32" s="6">
        <f t="shared" si="10"/>
        <v>478420.17</v>
      </c>
      <c r="Z32" s="6">
        <f>'CtroExp ()'!R32</f>
        <v>19500</v>
      </c>
      <c r="AA32" s="6">
        <f>'CtroExp ()'!AX32</f>
        <v>165230</v>
      </c>
      <c r="AB32" s="6">
        <f t="shared" si="11"/>
        <v>663150.1699999999</v>
      </c>
      <c r="AC32" s="34"/>
      <c r="AD32" s="34"/>
      <c r="AE32" s="34">
        <v>7703.17</v>
      </c>
      <c r="AF32" s="34"/>
    </row>
    <row r="33" spans="1:32" s="33" customFormat="1" ht="11.25" customHeight="1">
      <c r="A33" s="24" t="s">
        <v>155</v>
      </c>
      <c r="B33" s="21">
        <v>42155</v>
      </c>
      <c r="C33" s="6">
        <v>233718</v>
      </c>
      <c r="D33" s="6"/>
      <c r="E33" s="6">
        <v>33000</v>
      </c>
      <c r="F33" s="6"/>
      <c r="G33" s="6"/>
      <c r="H33" s="6"/>
      <c r="I33" s="6"/>
      <c r="J33" s="6"/>
      <c r="K33" s="6"/>
      <c r="L33" s="6"/>
      <c r="M33" s="6"/>
      <c r="N33" s="6"/>
      <c r="O33" s="6"/>
      <c r="P33" s="6"/>
      <c r="Q33" s="6"/>
      <c r="R33" s="6"/>
      <c r="S33" s="6"/>
      <c r="T33" s="6"/>
      <c r="U33" s="6"/>
      <c r="V33" s="6"/>
      <c r="W33" s="6"/>
      <c r="X33" s="6">
        <f t="shared" si="9"/>
        <v>0</v>
      </c>
      <c r="Y33" s="6">
        <f t="shared" si="10"/>
        <v>266718</v>
      </c>
      <c r="Z33" s="6">
        <f>'CtroExp ()'!R33</f>
        <v>24969</v>
      </c>
      <c r="AA33" s="6">
        <f>'CtroExp ()'!AX33</f>
        <v>131564</v>
      </c>
      <c r="AB33" s="6">
        <f t="shared" si="11"/>
        <v>423251</v>
      </c>
      <c r="AC33" s="6"/>
      <c r="AD33" s="6"/>
      <c r="AE33" s="6"/>
      <c r="AF33" s="6"/>
    </row>
    <row r="34" spans="1:32" s="33" customFormat="1" ht="11.25" customHeight="1">
      <c r="A34" s="26" t="s">
        <v>155</v>
      </c>
      <c r="B34" s="21">
        <v>42185</v>
      </c>
      <c r="C34" s="6">
        <v>420995</v>
      </c>
      <c r="D34" s="6"/>
      <c r="E34" s="6"/>
      <c r="F34" s="6"/>
      <c r="G34" s="6"/>
      <c r="H34" s="6"/>
      <c r="I34" s="6"/>
      <c r="J34" s="6"/>
      <c r="K34" s="6"/>
      <c r="L34" s="6"/>
      <c r="M34" s="6"/>
      <c r="N34" s="6"/>
      <c r="O34" s="6"/>
      <c r="P34" s="6"/>
      <c r="Q34" s="6"/>
      <c r="R34" s="6"/>
      <c r="S34" s="6"/>
      <c r="T34" s="6"/>
      <c r="U34" s="6"/>
      <c r="V34" s="6"/>
      <c r="W34" s="6"/>
      <c r="X34" s="6">
        <f t="shared" si="9"/>
        <v>0</v>
      </c>
      <c r="Y34" s="6">
        <f t="shared" si="10"/>
        <v>420995</v>
      </c>
      <c r="Z34" s="6">
        <f>'CtroExp ()'!R34</f>
        <v>16000</v>
      </c>
      <c r="AA34" s="6">
        <f>'CtroExp ()'!AX34</f>
        <v>153933</v>
      </c>
      <c r="AB34" s="6">
        <f t="shared" si="11"/>
        <v>590928</v>
      </c>
      <c r="AC34" s="34"/>
      <c r="AD34" s="34"/>
      <c r="AE34" s="6"/>
      <c r="AF34" s="34"/>
    </row>
    <row r="35" spans="1:32" s="33" customFormat="1" ht="11.25" customHeight="1">
      <c r="A35" s="26" t="s">
        <v>155</v>
      </c>
      <c r="B35" s="21">
        <v>42216</v>
      </c>
      <c r="C35" s="6">
        <f>386391+31852.98</f>
        <v>418243.98</v>
      </c>
      <c r="D35" s="6"/>
      <c r="E35" s="6"/>
      <c r="F35" s="6"/>
      <c r="G35" s="6"/>
      <c r="H35" s="6"/>
      <c r="I35" s="6"/>
      <c r="J35" s="6"/>
      <c r="K35" s="6"/>
      <c r="L35" s="6"/>
      <c r="M35" s="6"/>
      <c r="N35" s="6"/>
      <c r="O35" s="6"/>
      <c r="P35" s="6"/>
      <c r="Q35" s="6"/>
      <c r="R35" s="6"/>
      <c r="S35" s="6"/>
      <c r="T35" s="6"/>
      <c r="U35" s="6"/>
      <c r="V35" s="6"/>
      <c r="W35" s="6"/>
      <c r="X35" s="6">
        <f t="shared" si="9"/>
        <v>0</v>
      </c>
      <c r="Y35" s="6">
        <f t="shared" si="10"/>
        <v>418243.98</v>
      </c>
      <c r="Z35" s="6">
        <f>'CtroExp ()'!R35</f>
        <v>39000</v>
      </c>
      <c r="AA35" s="6">
        <f>'CtroExp ()'!AX35</f>
        <v>110246</v>
      </c>
      <c r="AB35" s="6">
        <f t="shared" si="11"/>
        <v>567489.98</v>
      </c>
      <c r="AC35" s="34"/>
      <c r="AD35" s="34"/>
      <c r="AE35" s="34"/>
      <c r="AF35" s="34"/>
    </row>
    <row r="36" spans="1:32" s="33" customFormat="1" ht="11.25" customHeight="1">
      <c r="A36" s="26" t="s">
        <v>155</v>
      </c>
      <c r="B36" s="21">
        <v>42247</v>
      </c>
      <c r="C36" s="6">
        <v>338067</v>
      </c>
      <c r="D36" s="6"/>
      <c r="E36" s="6"/>
      <c r="F36" s="6"/>
      <c r="G36" s="6"/>
      <c r="H36" s="6"/>
      <c r="I36" s="6"/>
      <c r="J36" s="6"/>
      <c r="K36" s="6"/>
      <c r="L36" s="6"/>
      <c r="M36" s="6"/>
      <c r="N36" s="6"/>
      <c r="O36" s="6"/>
      <c r="P36" s="6"/>
      <c r="Q36" s="6"/>
      <c r="R36" s="6"/>
      <c r="S36" s="6"/>
      <c r="T36" s="6"/>
      <c r="U36" s="6"/>
      <c r="V36" s="6"/>
      <c r="W36" s="6"/>
      <c r="X36" s="6">
        <f t="shared" si="9"/>
        <v>0</v>
      </c>
      <c r="Y36" s="6">
        <f t="shared" si="10"/>
        <v>338067</v>
      </c>
      <c r="Z36" s="6">
        <f>'CtroExp ()'!R36</f>
        <v>7900</v>
      </c>
      <c r="AA36" s="6">
        <f>'CtroExp ()'!AX36</f>
        <v>138110</v>
      </c>
      <c r="AB36" s="6">
        <f t="shared" si="11"/>
        <v>484077</v>
      </c>
      <c r="AC36" s="6"/>
      <c r="AD36" s="6"/>
      <c r="AE36" s="6"/>
      <c r="AF36" s="34"/>
    </row>
    <row r="37" spans="1:32" s="33" customFormat="1" ht="11.25" customHeight="1">
      <c r="A37" s="24" t="s">
        <v>155</v>
      </c>
      <c r="B37" s="21">
        <v>42277</v>
      </c>
      <c r="C37" s="6">
        <f>263635+10835</f>
        <v>274470</v>
      </c>
      <c r="D37" s="6"/>
      <c r="E37" s="6"/>
      <c r="F37" s="6"/>
      <c r="G37" s="6"/>
      <c r="H37" s="6"/>
      <c r="I37" s="6"/>
      <c r="J37" s="6"/>
      <c r="K37" s="6"/>
      <c r="L37" s="6"/>
      <c r="M37" s="6"/>
      <c r="N37" s="6"/>
      <c r="O37" s="6"/>
      <c r="P37" s="6"/>
      <c r="Q37" s="6"/>
      <c r="R37" s="6"/>
      <c r="S37" s="6"/>
      <c r="T37" s="6"/>
      <c r="U37" s="6"/>
      <c r="V37" s="6"/>
      <c r="W37" s="6"/>
      <c r="X37" s="6">
        <f t="shared" si="9"/>
        <v>0</v>
      </c>
      <c r="Y37" s="6">
        <f t="shared" si="10"/>
        <v>274470</v>
      </c>
      <c r="Z37" s="6">
        <f>'CtroExp ()'!R37</f>
        <v>19760</v>
      </c>
      <c r="AA37" s="6">
        <f>'CtroExp ()'!AX37</f>
        <v>154920</v>
      </c>
      <c r="AB37" s="6">
        <f t="shared" si="11"/>
        <v>449150</v>
      </c>
      <c r="AC37" s="6">
        <v>10835</v>
      </c>
      <c r="AD37" s="34"/>
      <c r="AE37" s="34"/>
      <c r="AF37" s="34"/>
    </row>
    <row r="38" spans="1:32" s="33" customFormat="1" ht="11.25" customHeight="1">
      <c r="A38" s="26" t="s">
        <v>155</v>
      </c>
      <c r="B38" s="21">
        <v>42308</v>
      </c>
      <c r="C38" s="6">
        <f>84386+60353.81</f>
        <v>144739.81</v>
      </c>
      <c r="D38" s="6"/>
      <c r="E38" s="6">
        <v>144740</v>
      </c>
      <c r="F38" s="6"/>
      <c r="G38" s="6"/>
      <c r="H38" s="6"/>
      <c r="I38" s="6"/>
      <c r="J38" s="6"/>
      <c r="K38" s="6"/>
      <c r="L38" s="6"/>
      <c r="M38" s="6"/>
      <c r="N38" s="6"/>
      <c r="O38" s="6"/>
      <c r="P38" s="6"/>
      <c r="Q38" s="6"/>
      <c r="R38" s="6"/>
      <c r="S38" s="6"/>
      <c r="T38" s="6"/>
      <c r="U38" s="6"/>
      <c r="V38" s="6"/>
      <c r="W38" s="6"/>
      <c r="X38" s="6">
        <f t="shared" si="9"/>
        <v>0</v>
      </c>
      <c r="Y38" s="6">
        <f t="shared" si="10"/>
        <v>289479.81</v>
      </c>
      <c r="Z38" s="6">
        <f>'CtroExp ()'!R38</f>
        <v>15000</v>
      </c>
      <c r="AA38" s="6">
        <f>'CtroExp ()'!AX38</f>
        <v>155883.27</v>
      </c>
      <c r="AB38" s="6">
        <f t="shared" si="11"/>
        <v>460363.07999999996</v>
      </c>
      <c r="AC38" s="6">
        <v>60353.81</v>
      </c>
      <c r="AD38" s="34"/>
      <c r="AE38" s="34"/>
      <c r="AF38" s="34"/>
    </row>
    <row r="39" spans="1:32" s="33" customFormat="1" ht="11.25" customHeight="1">
      <c r="A39" s="24" t="s">
        <v>155</v>
      </c>
      <c r="B39" s="21">
        <v>42338</v>
      </c>
      <c r="C39" s="6">
        <f>31261+170.03</f>
        <v>31431.03</v>
      </c>
      <c r="D39" s="6"/>
      <c r="E39" s="6">
        <v>346465</v>
      </c>
      <c r="F39" s="6"/>
      <c r="G39" s="6"/>
      <c r="H39" s="6"/>
      <c r="I39" s="6"/>
      <c r="J39" s="6"/>
      <c r="K39" s="6"/>
      <c r="L39" s="6"/>
      <c r="M39" s="6"/>
      <c r="N39" s="6"/>
      <c r="O39" s="6"/>
      <c r="P39" s="6"/>
      <c r="Q39" s="6"/>
      <c r="R39" s="6"/>
      <c r="S39" s="6"/>
      <c r="T39" s="6"/>
      <c r="U39" s="6"/>
      <c r="V39" s="6"/>
      <c r="W39" s="6"/>
      <c r="X39" s="6">
        <f t="shared" si="9"/>
        <v>0</v>
      </c>
      <c r="Y39" s="6">
        <f t="shared" si="10"/>
        <v>377896.03</v>
      </c>
      <c r="Z39" s="6">
        <f>'CtroExp ()'!R39</f>
        <v>40000</v>
      </c>
      <c r="AA39" s="6">
        <f>'CtroExp ()'!AX39</f>
        <v>199829.99</v>
      </c>
      <c r="AB39" s="6">
        <f t="shared" si="11"/>
        <v>617726.02</v>
      </c>
      <c r="AC39" s="6">
        <v>170.03</v>
      </c>
      <c r="AD39" s="6"/>
      <c r="AE39" s="6"/>
      <c r="AF39" s="6"/>
    </row>
    <row r="40" spans="1:32" s="33" customFormat="1" ht="11.25" customHeight="1">
      <c r="A40" s="36" t="s">
        <v>155</v>
      </c>
      <c r="B40" s="37" t="s">
        <v>20</v>
      </c>
      <c r="C40" s="38">
        <f aca="true" t="shared" si="12" ref="C40:AE40">SUM(C28:C39)</f>
        <v>3172706.82</v>
      </c>
      <c r="D40" s="38">
        <f t="shared" si="12"/>
        <v>0</v>
      </c>
      <c r="E40" s="38">
        <f t="shared" si="12"/>
        <v>956012</v>
      </c>
      <c r="F40" s="38">
        <f t="shared" si="12"/>
        <v>46670.17</v>
      </c>
      <c r="G40" s="38">
        <f t="shared" si="12"/>
        <v>0</v>
      </c>
      <c r="H40" s="38">
        <f t="shared" si="12"/>
        <v>0</v>
      </c>
      <c r="I40" s="38">
        <f t="shared" si="12"/>
        <v>0</v>
      </c>
      <c r="J40" s="38">
        <f t="shared" si="12"/>
        <v>0</v>
      </c>
      <c r="K40" s="38">
        <f t="shared" si="12"/>
        <v>0</v>
      </c>
      <c r="L40" s="38">
        <f t="shared" si="12"/>
        <v>0</v>
      </c>
      <c r="M40" s="38">
        <f t="shared" si="12"/>
        <v>0</v>
      </c>
      <c r="N40" s="38">
        <f t="shared" si="12"/>
        <v>0</v>
      </c>
      <c r="O40" s="38">
        <f t="shared" si="12"/>
        <v>0</v>
      </c>
      <c r="P40" s="38">
        <f t="shared" si="12"/>
        <v>0</v>
      </c>
      <c r="Q40" s="38">
        <f t="shared" si="12"/>
        <v>0</v>
      </c>
      <c r="R40" s="38">
        <f t="shared" si="12"/>
        <v>0</v>
      </c>
      <c r="S40" s="38">
        <f t="shared" si="12"/>
        <v>0</v>
      </c>
      <c r="T40" s="38">
        <f t="shared" si="12"/>
        <v>0</v>
      </c>
      <c r="U40" s="38">
        <f>SUM(U28:U39)</f>
        <v>0</v>
      </c>
      <c r="V40" s="38">
        <f t="shared" si="12"/>
        <v>0</v>
      </c>
      <c r="W40" s="38">
        <f t="shared" si="12"/>
        <v>0</v>
      </c>
      <c r="X40" s="38">
        <f t="shared" si="12"/>
        <v>0</v>
      </c>
      <c r="Y40" s="38">
        <f t="shared" si="12"/>
        <v>4175388.99</v>
      </c>
      <c r="Z40" s="38">
        <f t="shared" si="12"/>
        <v>327433</v>
      </c>
      <c r="AA40" s="38">
        <f t="shared" si="12"/>
        <v>1787197.26</v>
      </c>
      <c r="AB40" s="38">
        <f t="shared" si="12"/>
        <v>6290019.25</v>
      </c>
      <c r="AC40" s="38">
        <f t="shared" si="12"/>
        <v>71358.84</v>
      </c>
      <c r="AD40" s="38">
        <f t="shared" si="12"/>
        <v>0</v>
      </c>
      <c r="AE40" s="38">
        <f t="shared" si="12"/>
        <v>15670.17</v>
      </c>
      <c r="AF40" s="37"/>
    </row>
    <row r="41" spans="1:32" s="35" customFormat="1" ht="11.25" customHeight="1">
      <c r="A41" s="20" t="s">
        <v>10</v>
      </c>
      <c r="B41" s="21">
        <v>42004</v>
      </c>
      <c r="C41" s="6">
        <v>57667.36</v>
      </c>
      <c r="D41" s="6"/>
      <c r="E41" s="6">
        <v>103100</v>
      </c>
      <c r="F41" s="6"/>
      <c r="G41" s="6"/>
      <c r="H41" s="6"/>
      <c r="I41" s="6"/>
      <c r="J41" s="6"/>
      <c r="K41" s="6"/>
      <c r="L41" s="6"/>
      <c r="M41" s="6"/>
      <c r="N41" s="6"/>
      <c r="O41" s="6"/>
      <c r="P41" s="6"/>
      <c r="Q41" s="6"/>
      <c r="R41" s="6"/>
      <c r="S41" s="6"/>
      <c r="T41" s="6"/>
      <c r="U41" s="6"/>
      <c r="V41" s="6"/>
      <c r="W41" s="6"/>
      <c r="X41" s="6">
        <f aca="true" t="shared" si="13" ref="X41:X52">SUM(M41:W41)</f>
        <v>0</v>
      </c>
      <c r="Y41" s="6">
        <f aca="true" t="shared" si="14" ref="Y41:Y52">SUM(C41:W41)</f>
        <v>160767.36</v>
      </c>
      <c r="Z41" s="6">
        <f>'CtroExp ()'!R41</f>
        <v>172210</v>
      </c>
      <c r="AA41" s="6">
        <f>'CtroExp ()'!AX41</f>
        <v>479398.601</v>
      </c>
      <c r="AB41" s="6">
        <f aca="true" t="shared" si="15" ref="AB41:AB52">SUM(Y41:AA41)</f>
        <v>812375.961</v>
      </c>
      <c r="AC41" s="34"/>
      <c r="AD41" s="34"/>
      <c r="AE41" s="34"/>
      <c r="AF41" s="34"/>
    </row>
    <row r="42" spans="1:32" s="35" customFormat="1" ht="11.25" customHeight="1">
      <c r="A42" s="24" t="s">
        <v>10</v>
      </c>
      <c r="B42" s="21">
        <v>42035</v>
      </c>
      <c r="C42" s="6"/>
      <c r="D42" s="6"/>
      <c r="E42" s="6">
        <v>21050</v>
      </c>
      <c r="F42" s="6"/>
      <c r="G42" s="6"/>
      <c r="H42" s="6"/>
      <c r="I42" s="6"/>
      <c r="J42" s="6"/>
      <c r="K42" s="6"/>
      <c r="L42" s="6"/>
      <c r="M42" s="6"/>
      <c r="N42" s="6"/>
      <c r="O42" s="6"/>
      <c r="P42" s="6"/>
      <c r="Q42" s="6"/>
      <c r="R42" s="6"/>
      <c r="S42" s="6"/>
      <c r="T42" s="6"/>
      <c r="U42" s="6"/>
      <c r="V42" s="6"/>
      <c r="W42" s="6"/>
      <c r="X42" s="6">
        <f t="shared" si="13"/>
        <v>0</v>
      </c>
      <c r="Y42" s="6">
        <f t="shared" si="14"/>
        <v>21050</v>
      </c>
      <c r="Z42" s="6">
        <f>'CtroExp ()'!R42</f>
        <v>108000</v>
      </c>
      <c r="AA42" s="6">
        <f>'CtroExp ()'!AX42</f>
        <v>654734.18</v>
      </c>
      <c r="AB42" s="6">
        <f t="shared" si="15"/>
        <v>783784.18</v>
      </c>
      <c r="AC42" s="34"/>
      <c r="AD42" s="34"/>
      <c r="AE42" s="34"/>
      <c r="AF42" s="34"/>
    </row>
    <row r="43" spans="1:32" s="35" customFormat="1" ht="11.25" customHeight="1">
      <c r="A43" s="24" t="s">
        <v>10</v>
      </c>
      <c r="B43" s="21">
        <v>42063</v>
      </c>
      <c r="C43" s="6">
        <v>95739.37</v>
      </c>
      <c r="D43" s="6"/>
      <c r="E43" s="6">
        <v>11434</v>
      </c>
      <c r="F43" s="6"/>
      <c r="G43" s="6"/>
      <c r="H43" s="6"/>
      <c r="I43" s="6"/>
      <c r="J43" s="6"/>
      <c r="K43" s="6"/>
      <c r="L43" s="6"/>
      <c r="M43" s="6"/>
      <c r="N43" s="6"/>
      <c r="O43" s="6"/>
      <c r="P43" s="6"/>
      <c r="Q43" s="6"/>
      <c r="R43" s="6"/>
      <c r="S43" s="6"/>
      <c r="T43" s="6"/>
      <c r="U43" s="6"/>
      <c r="V43" s="6"/>
      <c r="W43" s="6"/>
      <c r="X43" s="6">
        <f t="shared" si="13"/>
        <v>0</v>
      </c>
      <c r="Y43" s="6">
        <f t="shared" si="14"/>
        <v>107173.37</v>
      </c>
      <c r="Z43" s="6">
        <f>'CtroExp ()'!R43</f>
        <v>89100</v>
      </c>
      <c r="AA43" s="6">
        <f>'CtroExp ()'!AX43</f>
        <v>779559.8840000001</v>
      </c>
      <c r="AB43" s="6">
        <f t="shared" si="15"/>
        <v>975833.2540000001</v>
      </c>
      <c r="AC43" s="34"/>
      <c r="AD43" s="34"/>
      <c r="AE43" s="34"/>
      <c r="AF43" s="34"/>
    </row>
    <row r="44" spans="1:32" s="35" customFormat="1" ht="11.25" customHeight="1">
      <c r="A44" s="24" t="s">
        <v>10</v>
      </c>
      <c r="B44" s="21">
        <v>42094</v>
      </c>
      <c r="C44" s="6">
        <v>272946.95</v>
      </c>
      <c r="D44" s="6"/>
      <c r="E44" s="6">
        <v>11000</v>
      </c>
      <c r="F44" s="6"/>
      <c r="G44" s="6"/>
      <c r="H44" s="6"/>
      <c r="I44" s="6"/>
      <c r="J44" s="6"/>
      <c r="K44" s="6"/>
      <c r="L44" s="6"/>
      <c r="M44" s="6"/>
      <c r="N44" s="6"/>
      <c r="O44" s="6"/>
      <c r="P44" s="6"/>
      <c r="Q44" s="6"/>
      <c r="R44" s="6"/>
      <c r="S44" s="6"/>
      <c r="T44" s="6"/>
      <c r="U44" s="6"/>
      <c r="V44" s="6"/>
      <c r="W44" s="6"/>
      <c r="X44" s="6">
        <f t="shared" si="13"/>
        <v>0</v>
      </c>
      <c r="Y44" s="6">
        <f t="shared" si="14"/>
        <v>283946.95</v>
      </c>
      <c r="Z44" s="6">
        <f>'CtroExp ()'!R44</f>
        <v>98000</v>
      </c>
      <c r="AA44" s="6">
        <f>'CtroExp ()'!AX44</f>
        <v>699182.2779999999</v>
      </c>
      <c r="AB44" s="6">
        <f t="shared" si="15"/>
        <v>1081129.228</v>
      </c>
      <c r="AC44" s="34"/>
      <c r="AD44" s="34"/>
      <c r="AE44" s="34"/>
      <c r="AF44" s="34"/>
    </row>
    <row r="45" spans="1:32" s="35" customFormat="1" ht="11.25" customHeight="1">
      <c r="A45" s="24" t="s">
        <v>10</v>
      </c>
      <c r="B45" s="21">
        <v>42124</v>
      </c>
      <c r="C45" s="6">
        <v>227082.045</v>
      </c>
      <c r="D45" s="6"/>
      <c r="E45" s="6">
        <v>11000</v>
      </c>
      <c r="F45" s="6"/>
      <c r="G45" s="6"/>
      <c r="H45" s="6"/>
      <c r="I45" s="6"/>
      <c r="J45" s="6"/>
      <c r="K45" s="6"/>
      <c r="L45" s="6"/>
      <c r="M45" s="6"/>
      <c r="N45" s="6"/>
      <c r="O45" s="6"/>
      <c r="P45" s="6"/>
      <c r="Q45" s="6"/>
      <c r="R45" s="6"/>
      <c r="S45" s="6"/>
      <c r="T45" s="6"/>
      <c r="U45" s="6"/>
      <c r="V45" s="6"/>
      <c r="W45" s="6"/>
      <c r="X45" s="6">
        <f t="shared" si="13"/>
        <v>0</v>
      </c>
      <c r="Y45" s="6">
        <f t="shared" si="14"/>
        <v>238082.045</v>
      </c>
      <c r="Z45" s="6">
        <f>'CtroExp ()'!R45</f>
        <v>81975</v>
      </c>
      <c r="AA45" s="6">
        <f>'CtroExp ()'!AX45</f>
        <v>831421.1109999999</v>
      </c>
      <c r="AB45" s="6">
        <f t="shared" si="15"/>
        <v>1151478.156</v>
      </c>
      <c r="AC45" s="34"/>
      <c r="AD45" s="34"/>
      <c r="AE45" s="34"/>
      <c r="AF45" s="34"/>
    </row>
    <row r="46" spans="1:32" s="35" customFormat="1" ht="11.25" customHeight="1">
      <c r="A46" s="24" t="s">
        <v>10</v>
      </c>
      <c r="B46" s="21">
        <v>42155</v>
      </c>
      <c r="C46" s="6">
        <v>289310.185</v>
      </c>
      <c r="D46" s="6"/>
      <c r="E46" s="6"/>
      <c r="F46" s="6"/>
      <c r="G46" s="6"/>
      <c r="H46" s="6"/>
      <c r="I46" s="6"/>
      <c r="J46" s="6"/>
      <c r="K46" s="6"/>
      <c r="L46" s="6"/>
      <c r="M46" s="6"/>
      <c r="N46" s="6"/>
      <c r="O46" s="6"/>
      <c r="P46" s="6"/>
      <c r="Q46" s="6"/>
      <c r="R46" s="6"/>
      <c r="S46" s="6"/>
      <c r="T46" s="6"/>
      <c r="U46" s="6"/>
      <c r="V46" s="6"/>
      <c r="W46" s="6"/>
      <c r="X46" s="6">
        <f t="shared" si="13"/>
        <v>0</v>
      </c>
      <c r="Y46" s="6">
        <f t="shared" si="14"/>
        <v>289310.185</v>
      </c>
      <c r="Z46" s="6">
        <f>'CtroExp ()'!R46</f>
        <v>138800</v>
      </c>
      <c r="AA46" s="6">
        <f>'CtroExp ()'!AX46</f>
        <v>799373.3169999999</v>
      </c>
      <c r="AB46" s="6">
        <f t="shared" si="15"/>
        <v>1227483.5019999999</v>
      </c>
      <c r="AC46" s="6"/>
      <c r="AD46" s="6"/>
      <c r="AE46" s="6"/>
      <c r="AF46" s="6"/>
    </row>
    <row r="47" spans="1:32" s="35" customFormat="1" ht="11.25" customHeight="1">
      <c r="A47" s="24" t="s">
        <v>10</v>
      </c>
      <c r="B47" s="21">
        <v>42185</v>
      </c>
      <c r="C47" s="6">
        <v>414129.17</v>
      </c>
      <c r="D47" s="6"/>
      <c r="E47" s="6"/>
      <c r="F47" s="6"/>
      <c r="G47" s="6"/>
      <c r="H47" s="6"/>
      <c r="I47" s="6"/>
      <c r="J47" s="6"/>
      <c r="K47" s="6"/>
      <c r="L47" s="6"/>
      <c r="M47" s="6"/>
      <c r="N47" s="6"/>
      <c r="O47" s="6"/>
      <c r="P47" s="6"/>
      <c r="Q47" s="6"/>
      <c r="R47" s="6"/>
      <c r="S47" s="6"/>
      <c r="T47" s="6"/>
      <c r="U47" s="6"/>
      <c r="V47" s="6"/>
      <c r="W47" s="6"/>
      <c r="X47" s="6">
        <f t="shared" si="13"/>
        <v>0</v>
      </c>
      <c r="Y47" s="6">
        <f t="shared" si="14"/>
        <v>414129.17</v>
      </c>
      <c r="Z47" s="6">
        <f>'CtroExp ()'!R47</f>
        <v>145500</v>
      </c>
      <c r="AA47" s="6">
        <f>'CtroExp ()'!AX47</f>
        <v>679500.201</v>
      </c>
      <c r="AB47" s="6">
        <f t="shared" si="15"/>
        <v>1239129.3709999998</v>
      </c>
      <c r="AC47" s="34"/>
      <c r="AD47" s="34"/>
      <c r="AE47" s="34"/>
      <c r="AF47" s="34"/>
    </row>
    <row r="48" spans="1:32" s="35" customFormat="1" ht="11.25" customHeight="1">
      <c r="A48" s="24" t="s">
        <v>10</v>
      </c>
      <c r="B48" s="21">
        <v>42216</v>
      </c>
      <c r="C48" s="6">
        <v>392341.83</v>
      </c>
      <c r="D48" s="6"/>
      <c r="E48" s="6"/>
      <c r="F48" s="6"/>
      <c r="G48" s="6"/>
      <c r="H48" s="6"/>
      <c r="I48" s="6"/>
      <c r="J48" s="6"/>
      <c r="K48" s="6"/>
      <c r="L48" s="6"/>
      <c r="M48" s="6"/>
      <c r="N48" s="6"/>
      <c r="O48" s="6"/>
      <c r="P48" s="6"/>
      <c r="Q48" s="6"/>
      <c r="R48" s="6"/>
      <c r="S48" s="6"/>
      <c r="T48" s="6"/>
      <c r="U48" s="6"/>
      <c r="V48" s="6"/>
      <c r="W48" s="6"/>
      <c r="X48" s="6">
        <f t="shared" si="13"/>
        <v>0</v>
      </c>
      <c r="Y48" s="6">
        <f t="shared" si="14"/>
        <v>392341.83</v>
      </c>
      <c r="Z48" s="6">
        <f>'CtroExp ()'!R48</f>
        <v>54487.6</v>
      </c>
      <c r="AA48" s="6">
        <f>'CtroExp ()'!AX48</f>
        <v>575056.56</v>
      </c>
      <c r="AB48" s="6">
        <f t="shared" si="15"/>
        <v>1021885.99</v>
      </c>
      <c r="AC48" s="34"/>
      <c r="AD48" s="34"/>
      <c r="AE48" s="34"/>
      <c r="AF48" s="34"/>
    </row>
    <row r="49" spans="1:32" s="35" customFormat="1" ht="11.25" customHeight="1">
      <c r="A49" s="24" t="s">
        <v>10</v>
      </c>
      <c r="B49" s="21">
        <v>42247</v>
      </c>
      <c r="C49" s="6">
        <v>330583.2699999999</v>
      </c>
      <c r="D49" s="6"/>
      <c r="E49" s="6"/>
      <c r="F49" s="6"/>
      <c r="G49" s="6"/>
      <c r="H49" s="6"/>
      <c r="I49" s="6"/>
      <c r="J49" s="6"/>
      <c r="K49" s="6"/>
      <c r="L49" s="6"/>
      <c r="M49" s="6"/>
      <c r="N49" s="6"/>
      <c r="O49" s="6"/>
      <c r="P49" s="6"/>
      <c r="Q49" s="6"/>
      <c r="R49" s="6"/>
      <c r="S49" s="6"/>
      <c r="T49" s="6"/>
      <c r="U49" s="6"/>
      <c r="V49" s="6"/>
      <c r="W49" s="6"/>
      <c r="X49" s="6">
        <f t="shared" si="13"/>
        <v>0</v>
      </c>
      <c r="Y49" s="6">
        <f t="shared" si="14"/>
        <v>330583.2699999999</v>
      </c>
      <c r="Z49" s="6">
        <f>'CtroExp ()'!R49</f>
        <v>84980</v>
      </c>
      <c r="AA49" s="6">
        <f>'CtroExp ()'!AX49</f>
        <v>776598.862</v>
      </c>
      <c r="AB49" s="6">
        <f t="shared" si="15"/>
        <v>1192162.1319999998</v>
      </c>
      <c r="AC49" s="6"/>
      <c r="AD49" s="6"/>
      <c r="AE49" s="6"/>
      <c r="AF49" s="34"/>
    </row>
    <row r="50" spans="1:32" s="35" customFormat="1" ht="11.25" customHeight="1">
      <c r="A50" s="24" t="s">
        <v>10</v>
      </c>
      <c r="B50" s="21">
        <v>42277</v>
      </c>
      <c r="C50" s="6">
        <v>327767.5</v>
      </c>
      <c r="D50" s="6"/>
      <c r="E50" s="6"/>
      <c r="F50" s="6"/>
      <c r="G50" s="6"/>
      <c r="H50" s="6"/>
      <c r="I50" s="6"/>
      <c r="J50" s="6"/>
      <c r="K50" s="6"/>
      <c r="L50" s="6"/>
      <c r="M50" s="6"/>
      <c r="N50" s="6"/>
      <c r="O50" s="6"/>
      <c r="P50" s="6"/>
      <c r="Q50" s="6"/>
      <c r="R50" s="6"/>
      <c r="S50" s="6"/>
      <c r="T50" s="6"/>
      <c r="U50" s="6"/>
      <c r="V50" s="6"/>
      <c r="W50" s="6"/>
      <c r="X50" s="6">
        <f t="shared" si="13"/>
        <v>0</v>
      </c>
      <c r="Y50" s="6">
        <f t="shared" si="14"/>
        <v>327767.5</v>
      </c>
      <c r="Z50" s="6">
        <f>'CtroExp ()'!R50</f>
        <v>111330</v>
      </c>
      <c r="AA50" s="6">
        <f>'CtroExp ()'!AX50</f>
        <v>696157.413</v>
      </c>
      <c r="AB50" s="6">
        <f t="shared" si="15"/>
        <v>1135254.913</v>
      </c>
      <c r="AC50" s="34"/>
      <c r="AD50" s="34"/>
      <c r="AE50" s="34"/>
      <c r="AF50" s="34"/>
    </row>
    <row r="51" spans="1:32" s="35" customFormat="1" ht="11.25" customHeight="1">
      <c r="A51" s="26" t="s">
        <v>10</v>
      </c>
      <c r="B51" s="21">
        <v>42308</v>
      </c>
      <c r="C51" s="6">
        <v>286442</v>
      </c>
      <c r="D51" s="6"/>
      <c r="E51" s="6">
        <v>64912</v>
      </c>
      <c r="F51" s="6"/>
      <c r="G51" s="6"/>
      <c r="H51" s="6"/>
      <c r="I51" s="6"/>
      <c r="J51" s="6"/>
      <c r="K51" s="6"/>
      <c r="L51" s="6"/>
      <c r="M51" s="6"/>
      <c r="N51" s="6"/>
      <c r="O51" s="6"/>
      <c r="P51" s="6"/>
      <c r="Q51" s="6"/>
      <c r="R51" s="6"/>
      <c r="S51" s="6"/>
      <c r="T51" s="6"/>
      <c r="U51" s="6"/>
      <c r="V51" s="6"/>
      <c r="W51" s="6"/>
      <c r="X51" s="6">
        <f t="shared" si="13"/>
        <v>0</v>
      </c>
      <c r="Y51" s="6">
        <f t="shared" si="14"/>
        <v>351354</v>
      </c>
      <c r="Z51" s="6">
        <f>'CtroExp ()'!R51</f>
        <v>108338.29</v>
      </c>
      <c r="AA51" s="6">
        <f>'CtroExp ()'!AX51</f>
        <v>693615.417</v>
      </c>
      <c r="AB51" s="6">
        <f t="shared" si="15"/>
        <v>1153307.707</v>
      </c>
      <c r="AC51" s="34"/>
      <c r="AD51" s="34"/>
      <c r="AE51" s="34"/>
      <c r="AF51" s="34"/>
    </row>
    <row r="52" spans="1:32" s="35" customFormat="1" ht="11.25" customHeight="1">
      <c r="A52" s="24" t="s">
        <v>10</v>
      </c>
      <c r="B52" s="21">
        <v>42338</v>
      </c>
      <c r="C52" s="6">
        <v>126720.92</v>
      </c>
      <c r="D52" s="6"/>
      <c r="E52" s="6">
        <v>130335.7</v>
      </c>
      <c r="F52" s="6"/>
      <c r="G52" s="6"/>
      <c r="H52" s="6"/>
      <c r="I52" s="6"/>
      <c r="J52" s="6"/>
      <c r="K52" s="6"/>
      <c r="L52" s="6"/>
      <c r="M52" s="6"/>
      <c r="N52" s="6"/>
      <c r="O52" s="6"/>
      <c r="P52" s="6"/>
      <c r="Q52" s="6"/>
      <c r="R52" s="6"/>
      <c r="S52" s="6"/>
      <c r="T52" s="6"/>
      <c r="U52" s="6"/>
      <c r="V52" s="6"/>
      <c r="W52" s="6"/>
      <c r="X52" s="6">
        <f t="shared" si="13"/>
        <v>0</v>
      </c>
      <c r="Y52" s="6">
        <f t="shared" si="14"/>
        <v>257056.62</v>
      </c>
      <c r="Z52" s="6">
        <f>'CtroExp ()'!R52</f>
        <v>132483.07</v>
      </c>
      <c r="AA52" s="6">
        <f>'CtroExp ()'!AX52</f>
        <v>830772.414</v>
      </c>
      <c r="AB52" s="6">
        <f t="shared" si="15"/>
        <v>1220312.104</v>
      </c>
      <c r="AC52" s="6"/>
      <c r="AD52" s="6"/>
      <c r="AE52" s="6"/>
      <c r="AF52" s="6"/>
    </row>
    <row r="53" spans="1:32" s="39" customFormat="1" ht="11.25" customHeight="1">
      <c r="A53" s="36" t="s">
        <v>10</v>
      </c>
      <c r="B53" s="37" t="s">
        <v>20</v>
      </c>
      <c r="C53" s="38">
        <f aca="true" t="shared" si="16" ref="C53:AB53">SUM(C41:C52)</f>
        <v>2820730.5999999996</v>
      </c>
      <c r="D53" s="38">
        <f t="shared" si="16"/>
        <v>0</v>
      </c>
      <c r="E53" s="38">
        <f t="shared" si="16"/>
        <v>352831.7</v>
      </c>
      <c r="F53" s="38">
        <f t="shared" si="16"/>
        <v>0</v>
      </c>
      <c r="G53" s="38">
        <f t="shared" si="16"/>
        <v>0</v>
      </c>
      <c r="H53" s="38">
        <f t="shared" si="16"/>
        <v>0</v>
      </c>
      <c r="I53" s="38">
        <f t="shared" si="16"/>
        <v>0</v>
      </c>
      <c r="J53" s="38">
        <f t="shared" si="16"/>
        <v>0</v>
      </c>
      <c r="K53" s="38">
        <f t="shared" si="16"/>
        <v>0</v>
      </c>
      <c r="L53" s="38">
        <f t="shared" si="16"/>
        <v>0</v>
      </c>
      <c r="M53" s="38">
        <f t="shared" si="16"/>
        <v>0</v>
      </c>
      <c r="N53" s="38">
        <f t="shared" si="16"/>
        <v>0</v>
      </c>
      <c r="O53" s="38">
        <f t="shared" si="16"/>
        <v>0</v>
      </c>
      <c r="P53" s="38">
        <f t="shared" si="16"/>
        <v>0</v>
      </c>
      <c r="Q53" s="38">
        <f t="shared" si="16"/>
        <v>0</v>
      </c>
      <c r="R53" s="38">
        <f t="shared" si="16"/>
        <v>0</v>
      </c>
      <c r="S53" s="38">
        <f t="shared" si="16"/>
        <v>0</v>
      </c>
      <c r="T53" s="38">
        <f t="shared" si="16"/>
        <v>0</v>
      </c>
      <c r="U53" s="38">
        <f>SUM(U41:U52)</f>
        <v>0</v>
      </c>
      <c r="V53" s="38">
        <f t="shared" si="16"/>
        <v>0</v>
      </c>
      <c r="W53" s="38">
        <f t="shared" si="16"/>
        <v>0</v>
      </c>
      <c r="X53" s="38">
        <f t="shared" si="16"/>
        <v>0</v>
      </c>
      <c r="Y53" s="38">
        <f t="shared" si="16"/>
        <v>3173562.3</v>
      </c>
      <c r="Z53" s="38">
        <f t="shared" si="16"/>
        <v>1325203.9600000002</v>
      </c>
      <c r="AA53" s="38">
        <f t="shared" si="16"/>
        <v>8495370.238000002</v>
      </c>
      <c r="AB53" s="38">
        <f t="shared" si="16"/>
        <v>12994136.498</v>
      </c>
      <c r="AC53" s="37"/>
      <c r="AD53" s="37"/>
      <c r="AE53" s="37"/>
      <c r="AF53" s="37"/>
    </row>
    <row r="54" spans="1:32" s="35" customFormat="1" ht="11.25" customHeight="1">
      <c r="A54" s="20" t="s">
        <v>59</v>
      </c>
      <c r="B54" s="21">
        <v>42004</v>
      </c>
      <c r="C54" s="6">
        <v>130692</v>
      </c>
      <c r="D54" s="6"/>
      <c r="E54" s="6">
        <v>165135</v>
      </c>
      <c r="F54" s="6"/>
      <c r="G54" s="6"/>
      <c r="H54" s="6"/>
      <c r="I54" s="6"/>
      <c r="J54" s="6"/>
      <c r="K54" s="6"/>
      <c r="L54" s="6"/>
      <c r="M54" s="6"/>
      <c r="N54" s="6"/>
      <c r="O54" s="6"/>
      <c r="P54" s="6"/>
      <c r="Q54" s="6"/>
      <c r="R54" s="6"/>
      <c r="S54" s="6"/>
      <c r="T54" s="6"/>
      <c r="U54" s="6"/>
      <c r="V54" s="6"/>
      <c r="W54" s="6"/>
      <c r="X54" s="6">
        <f aca="true" t="shared" si="17" ref="X54:X65">SUM(M54:W54)</f>
        <v>0</v>
      </c>
      <c r="Y54" s="6">
        <f aca="true" t="shared" si="18" ref="Y54:Y65">SUM(C54:W54)</f>
        <v>295827</v>
      </c>
      <c r="Z54" s="6">
        <f>'CtroExp ()'!R54</f>
        <v>54907</v>
      </c>
      <c r="AA54" s="6">
        <f>'CtroExp ()'!AX54</f>
        <v>135106.56499999997</v>
      </c>
      <c r="AB54" s="6">
        <f aca="true" t="shared" si="19" ref="AB54:AB65">SUM(Y54:AA54)</f>
        <v>485840.56499999994</v>
      </c>
      <c r="AC54" s="34">
        <v>85560</v>
      </c>
      <c r="AD54" s="34"/>
      <c r="AE54" s="34"/>
      <c r="AF54" s="34"/>
    </row>
    <row r="55" spans="1:32" s="35" customFormat="1" ht="11.25" customHeight="1">
      <c r="A55" s="24" t="s">
        <v>59</v>
      </c>
      <c r="B55" s="21">
        <v>42035</v>
      </c>
      <c r="C55" s="6">
        <v>113555</v>
      </c>
      <c r="D55" s="6"/>
      <c r="E55" s="6">
        <v>60341</v>
      </c>
      <c r="F55" s="6"/>
      <c r="G55" s="6"/>
      <c r="H55" s="6"/>
      <c r="I55" s="6"/>
      <c r="J55" s="6"/>
      <c r="K55" s="6"/>
      <c r="L55" s="6"/>
      <c r="M55" s="6"/>
      <c r="N55" s="6"/>
      <c r="O55" s="6"/>
      <c r="P55" s="6"/>
      <c r="Q55" s="6"/>
      <c r="R55" s="6"/>
      <c r="S55" s="6"/>
      <c r="T55" s="6"/>
      <c r="U55" s="6"/>
      <c r="V55" s="6"/>
      <c r="W55" s="6"/>
      <c r="X55" s="6">
        <f t="shared" si="17"/>
        <v>0</v>
      </c>
      <c r="Y55" s="6">
        <f t="shared" si="18"/>
        <v>173896</v>
      </c>
      <c r="Z55" s="6">
        <f>'CtroExp ()'!R55</f>
        <v>36374</v>
      </c>
      <c r="AA55" s="6">
        <f>'CtroExp ()'!AX55</f>
        <v>115451.675</v>
      </c>
      <c r="AB55" s="6">
        <f t="shared" si="19"/>
        <v>325721.675</v>
      </c>
      <c r="AC55" s="85">
        <v>16318.695</v>
      </c>
      <c r="AD55" s="34"/>
      <c r="AE55" s="85"/>
      <c r="AF55" s="34"/>
    </row>
    <row r="56" spans="1:32" s="35" customFormat="1" ht="11.25" customHeight="1">
      <c r="A56" s="24" t="s">
        <v>59</v>
      </c>
      <c r="B56" s="21">
        <v>42063</v>
      </c>
      <c r="C56" s="6">
        <v>171615.13499999998</v>
      </c>
      <c r="D56" s="6"/>
      <c r="E56" s="6">
        <v>33970.395</v>
      </c>
      <c r="F56" s="6">
        <v>49308</v>
      </c>
      <c r="G56" s="6"/>
      <c r="H56" s="6"/>
      <c r="I56" s="6"/>
      <c r="J56" s="6"/>
      <c r="K56" s="6"/>
      <c r="L56" s="6"/>
      <c r="M56" s="6"/>
      <c r="N56" s="6"/>
      <c r="O56" s="6"/>
      <c r="P56" s="6"/>
      <c r="Q56" s="6"/>
      <c r="R56" s="6"/>
      <c r="S56" s="6"/>
      <c r="T56" s="6"/>
      <c r="U56" s="6"/>
      <c r="V56" s="6"/>
      <c r="W56" s="6"/>
      <c r="X56" s="6">
        <f t="shared" si="17"/>
        <v>0</v>
      </c>
      <c r="Y56" s="6">
        <f t="shared" si="18"/>
        <v>254893.52999999997</v>
      </c>
      <c r="Z56" s="6">
        <f>'CtroExp ()'!R56</f>
        <v>45887</v>
      </c>
      <c r="AA56" s="6">
        <f>'CtroExp ()'!AX56</f>
        <v>197747.155</v>
      </c>
      <c r="AB56" s="6">
        <f t="shared" si="19"/>
        <v>498527.68499999994</v>
      </c>
      <c r="AC56" s="34"/>
      <c r="AD56" s="34"/>
      <c r="AE56" s="85">
        <v>49308</v>
      </c>
      <c r="AF56" s="34"/>
    </row>
    <row r="57" spans="1:32" s="35" customFormat="1" ht="11.25" customHeight="1">
      <c r="A57" s="24" t="s">
        <v>59</v>
      </c>
      <c r="B57" s="21">
        <v>42094</v>
      </c>
      <c r="C57" s="6">
        <v>209229.265</v>
      </c>
      <c r="D57" s="6"/>
      <c r="E57" s="6"/>
      <c r="F57" s="6">
        <v>9343.34</v>
      </c>
      <c r="G57" s="6"/>
      <c r="H57" s="6"/>
      <c r="I57" s="6"/>
      <c r="J57" s="6"/>
      <c r="K57" s="6"/>
      <c r="L57" s="6"/>
      <c r="M57" s="6"/>
      <c r="N57" s="6"/>
      <c r="O57" s="6"/>
      <c r="P57" s="6"/>
      <c r="Q57" s="6"/>
      <c r="R57" s="6"/>
      <c r="S57" s="6"/>
      <c r="T57" s="6"/>
      <c r="U57" s="6"/>
      <c r="V57" s="6"/>
      <c r="W57" s="6"/>
      <c r="X57" s="6">
        <f t="shared" si="17"/>
        <v>0</v>
      </c>
      <c r="Y57" s="6">
        <f t="shared" si="18"/>
        <v>218572.605</v>
      </c>
      <c r="Z57" s="6">
        <f>'CtroExp ()'!R57</f>
        <v>51988</v>
      </c>
      <c r="AA57" s="6">
        <f>'CtroExp ()'!AX57</f>
        <v>148364.93</v>
      </c>
      <c r="AB57" s="6">
        <f t="shared" si="19"/>
        <v>418925.535</v>
      </c>
      <c r="AC57" s="34"/>
      <c r="AD57" s="34"/>
      <c r="AE57" s="85"/>
      <c r="AF57" s="34"/>
    </row>
    <row r="58" spans="1:32" s="35" customFormat="1" ht="11.25" customHeight="1">
      <c r="A58" s="26" t="s">
        <v>59</v>
      </c>
      <c r="B58" s="21">
        <v>42124</v>
      </c>
      <c r="C58" s="6">
        <v>147003.91</v>
      </c>
      <c r="D58" s="6"/>
      <c r="E58" s="6"/>
      <c r="F58" s="6"/>
      <c r="G58" s="6"/>
      <c r="H58" s="6"/>
      <c r="I58" s="6"/>
      <c r="J58" s="6"/>
      <c r="K58" s="6"/>
      <c r="L58" s="6"/>
      <c r="M58" s="6"/>
      <c r="N58" s="6"/>
      <c r="O58" s="6"/>
      <c r="P58" s="6"/>
      <c r="Q58" s="6"/>
      <c r="R58" s="6"/>
      <c r="S58" s="6"/>
      <c r="T58" s="6"/>
      <c r="U58" s="6"/>
      <c r="V58" s="6"/>
      <c r="W58" s="6"/>
      <c r="X58" s="6">
        <f t="shared" si="17"/>
        <v>0</v>
      </c>
      <c r="Y58" s="6">
        <f t="shared" si="18"/>
        <v>147003.91</v>
      </c>
      <c r="Z58" s="6">
        <f>'CtroExp ()'!R58</f>
        <v>9343</v>
      </c>
      <c r="AA58" s="6">
        <f>'CtroExp ()'!AX58</f>
        <v>296921.15</v>
      </c>
      <c r="AB58" s="6">
        <f t="shared" si="19"/>
        <v>453268.06000000006</v>
      </c>
      <c r="AC58" s="34"/>
      <c r="AD58" s="34"/>
      <c r="AE58" s="85"/>
      <c r="AF58" s="34"/>
    </row>
    <row r="59" spans="1:32" s="35" customFormat="1" ht="11.25" customHeight="1">
      <c r="A59" s="26" t="s">
        <v>59</v>
      </c>
      <c r="B59" s="21">
        <v>42155</v>
      </c>
      <c r="C59" s="6">
        <v>848014</v>
      </c>
      <c r="D59" s="6"/>
      <c r="E59" s="6"/>
      <c r="F59" s="6">
        <v>49308</v>
      </c>
      <c r="G59" s="6"/>
      <c r="H59" s="6"/>
      <c r="I59" s="6"/>
      <c r="J59" s="6"/>
      <c r="K59" s="6"/>
      <c r="L59" s="6"/>
      <c r="M59" s="6"/>
      <c r="N59" s="6"/>
      <c r="O59" s="6"/>
      <c r="P59" s="6"/>
      <c r="Q59" s="6"/>
      <c r="R59" s="6"/>
      <c r="S59" s="6"/>
      <c r="T59" s="6"/>
      <c r="U59" s="6"/>
      <c r="V59" s="6"/>
      <c r="W59" s="6"/>
      <c r="X59" s="6">
        <f t="shared" si="17"/>
        <v>0</v>
      </c>
      <c r="Y59" s="6">
        <f t="shared" si="18"/>
        <v>897322</v>
      </c>
      <c r="Z59" s="6">
        <f>'CtroExp ()'!R59</f>
        <v>0</v>
      </c>
      <c r="AA59" s="6">
        <f>'CtroExp ()'!AX59</f>
        <v>206288.15</v>
      </c>
      <c r="AB59" s="6">
        <f t="shared" si="19"/>
        <v>1103610.15</v>
      </c>
      <c r="AC59" s="6">
        <v>59760.81999999999</v>
      </c>
      <c r="AD59" s="6"/>
      <c r="AE59" s="6">
        <v>49308</v>
      </c>
      <c r="AF59" s="6"/>
    </row>
    <row r="60" spans="1:32" s="35" customFormat="1" ht="11.25" customHeight="1">
      <c r="A60" s="26" t="s">
        <v>59</v>
      </c>
      <c r="B60" s="21">
        <v>42185</v>
      </c>
      <c r="C60" s="6">
        <f>185259.34+41667.13</f>
        <v>226926.47</v>
      </c>
      <c r="D60" s="6"/>
      <c r="E60" s="6"/>
      <c r="F60" s="6"/>
      <c r="G60" s="6"/>
      <c r="H60" s="6"/>
      <c r="I60" s="6"/>
      <c r="J60" s="6"/>
      <c r="K60" s="6"/>
      <c r="L60" s="6"/>
      <c r="M60" s="6"/>
      <c r="N60" s="6"/>
      <c r="O60" s="6"/>
      <c r="P60" s="6"/>
      <c r="Q60" s="6"/>
      <c r="R60" s="6"/>
      <c r="S60" s="6"/>
      <c r="T60" s="6"/>
      <c r="U60" s="6"/>
      <c r="V60" s="6"/>
      <c r="W60" s="6"/>
      <c r="X60" s="6">
        <f t="shared" si="17"/>
        <v>0</v>
      </c>
      <c r="Y60" s="6">
        <f t="shared" si="18"/>
        <v>226926.47</v>
      </c>
      <c r="Z60" s="6">
        <f>'CtroExp ()'!R60</f>
        <v>0</v>
      </c>
      <c r="AA60" s="6">
        <f>'CtroExp ()'!AX60</f>
        <v>233738.55000000002</v>
      </c>
      <c r="AB60" s="6">
        <f t="shared" si="19"/>
        <v>460665.02</v>
      </c>
      <c r="AC60" s="85"/>
      <c r="AD60" s="34"/>
      <c r="AE60" s="34"/>
      <c r="AF60" s="34"/>
    </row>
    <row r="61" spans="1:32" s="35" customFormat="1" ht="11.25" customHeight="1">
      <c r="A61" s="24" t="s">
        <v>59</v>
      </c>
      <c r="B61" s="21">
        <v>42216</v>
      </c>
      <c r="C61" s="6">
        <v>143363</v>
      </c>
      <c r="D61" s="6"/>
      <c r="E61" s="6"/>
      <c r="F61" s="6"/>
      <c r="G61" s="6"/>
      <c r="H61" s="6"/>
      <c r="I61" s="6"/>
      <c r="J61" s="6"/>
      <c r="K61" s="6"/>
      <c r="L61" s="6"/>
      <c r="M61" s="6"/>
      <c r="N61" s="6"/>
      <c r="O61" s="6"/>
      <c r="P61" s="6"/>
      <c r="Q61" s="6"/>
      <c r="R61" s="6"/>
      <c r="S61" s="6"/>
      <c r="T61" s="6"/>
      <c r="U61" s="6"/>
      <c r="V61" s="6"/>
      <c r="W61" s="6"/>
      <c r="X61" s="6">
        <f t="shared" si="17"/>
        <v>0</v>
      </c>
      <c r="Y61" s="6">
        <f t="shared" si="18"/>
        <v>143363</v>
      </c>
      <c r="Z61" s="6">
        <f>'CtroExp ()'!R61</f>
        <v>0</v>
      </c>
      <c r="AA61" s="6">
        <f>'CtroExp ()'!AX61</f>
        <v>200430</v>
      </c>
      <c r="AB61" s="6">
        <f t="shared" si="19"/>
        <v>343793</v>
      </c>
      <c r="AC61" s="85">
        <v>76378.15</v>
      </c>
      <c r="AD61" s="34"/>
      <c r="AE61" s="85"/>
      <c r="AF61" s="34"/>
    </row>
    <row r="62" spans="1:32" s="35" customFormat="1" ht="11.25" customHeight="1">
      <c r="A62" s="26" t="s">
        <v>59</v>
      </c>
      <c r="B62" s="21">
        <v>42247</v>
      </c>
      <c r="C62" s="6">
        <v>212200</v>
      </c>
      <c r="D62" s="6"/>
      <c r="E62" s="6"/>
      <c r="F62" s="6">
        <v>46646.32</v>
      </c>
      <c r="G62" s="6"/>
      <c r="H62" s="6"/>
      <c r="I62" s="6"/>
      <c r="J62" s="6"/>
      <c r="K62" s="6"/>
      <c r="L62" s="6"/>
      <c r="M62" s="6"/>
      <c r="N62" s="6"/>
      <c r="O62" s="6"/>
      <c r="P62" s="6"/>
      <c r="Q62" s="6"/>
      <c r="R62" s="6"/>
      <c r="S62" s="6"/>
      <c r="T62" s="6"/>
      <c r="U62" s="6"/>
      <c r="V62" s="6"/>
      <c r="W62" s="6"/>
      <c r="X62" s="6">
        <f t="shared" si="17"/>
        <v>0</v>
      </c>
      <c r="Y62" s="6">
        <f t="shared" si="18"/>
        <v>258846.32</v>
      </c>
      <c r="Z62" s="6">
        <f>'CtroExp ()'!R62</f>
        <v>0</v>
      </c>
      <c r="AA62" s="6">
        <f>'CtroExp ()'!AX62</f>
        <v>185753.19</v>
      </c>
      <c r="AB62" s="6">
        <f t="shared" si="19"/>
        <v>444599.51</v>
      </c>
      <c r="AC62" s="6">
        <v>82725.95</v>
      </c>
      <c r="AD62" s="6"/>
      <c r="AE62" s="6"/>
      <c r="AF62" s="34"/>
    </row>
    <row r="63" spans="1:32" s="35" customFormat="1" ht="11.25" customHeight="1">
      <c r="A63" s="26" t="s">
        <v>59</v>
      </c>
      <c r="B63" s="21">
        <v>42277</v>
      </c>
      <c r="C63" s="6">
        <v>165213</v>
      </c>
      <c r="D63" s="6"/>
      <c r="E63" s="6"/>
      <c r="F63" s="6">
        <v>120842</v>
      </c>
      <c r="G63" s="6"/>
      <c r="H63" s="6"/>
      <c r="I63" s="6"/>
      <c r="J63" s="6"/>
      <c r="K63" s="6"/>
      <c r="L63" s="6"/>
      <c r="M63" s="6"/>
      <c r="N63" s="6"/>
      <c r="O63" s="6"/>
      <c r="P63" s="6"/>
      <c r="Q63" s="6"/>
      <c r="R63" s="6"/>
      <c r="S63" s="6"/>
      <c r="T63" s="6"/>
      <c r="U63" s="6"/>
      <c r="V63" s="6"/>
      <c r="W63" s="6"/>
      <c r="X63" s="6">
        <f t="shared" si="17"/>
        <v>0</v>
      </c>
      <c r="Y63" s="6">
        <f t="shared" si="18"/>
        <v>286055</v>
      </c>
      <c r="Z63" s="6">
        <f>'CtroExp ()'!R63</f>
        <v>0</v>
      </c>
      <c r="AA63" s="6">
        <f>'CtroExp ()'!AX63</f>
        <v>138680.66999999998</v>
      </c>
      <c r="AB63" s="6">
        <f t="shared" si="19"/>
        <v>424735.67</v>
      </c>
      <c r="AC63" s="85">
        <v>82373.29</v>
      </c>
      <c r="AD63" s="34"/>
      <c r="AE63" s="34"/>
      <c r="AF63" s="34"/>
    </row>
    <row r="64" spans="1:32" s="35" customFormat="1" ht="11.25" customHeight="1">
      <c r="A64" s="24" t="s">
        <v>59</v>
      </c>
      <c r="B64" s="21">
        <v>42308</v>
      </c>
      <c r="C64" s="6">
        <f>69685.7+23994</f>
        <v>93679.7</v>
      </c>
      <c r="D64" s="6"/>
      <c r="E64" s="6"/>
      <c r="F64" s="6"/>
      <c r="G64" s="6"/>
      <c r="H64" s="6"/>
      <c r="I64" s="6"/>
      <c r="J64" s="6"/>
      <c r="K64" s="6"/>
      <c r="L64" s="6"/>
      <c r="M64" s="6"/>
      <c r="N64" s="6"/>
      <c r="O64" s="6"/>
      <c r="P64" s="6"/>
      <c r="Q64" s="6"/>
      <c r="R64" s="6"/>
      <c r="S64" s="6"/>
      <c r="T64" s="6"/>
      <c r="U64" s="6"/>
      <c r="V64" s="6"/>
      <c r="W64" s="6"/>
      <c r="X64" s="6">
        <f t="shared" si="17"/>
        <v>0</v>
      </c>
      <c r="Y64" s="6">
        <f t="shared" si="18"/>
        <v>93679.7</v>
      </c>
      <c r="Z64" s="6">
        <f>'CtroExp ()'!R64</f>
        <v>0</v>
      </c>
      <c r="AA64" s="6">
        <f>'CtroExp ()'!AX64</f>
        <v>75181.74</v>
      </c>
      <c r="AB64" s="6">
        <f t="shared" si="19"/>
        <v>168861.44</v>
      </c>
      <c r="AC64" s="34">
        <v>23993.77</v>
      </c>
      <c r="AD64" s="34"/>
      <c r="AE64" s="34"/>
      <c r="AF64" s="34"/>
    </row>
    <row r="65" spans="1:32" s="35" customFormat="1" ht="11.25" customHeight="1">
      <c r="A65" s="24" t="s">
        <v>59</v>
      </c>
      <c r="B65" s="21">
        <v>42338</v>
      </c>
      <c r="C65" s="6"/>
      <c r="D65" s="6"/>
      <c r="E65" s="6"/>
      <c r="F65" s="6"/>
      <c r="G65" s="6"/>
      <c r="H65" s="6"/>
      <c r="I65" s="6"/>
      <c r="J65" s="6"/>
      <c r="K65" s="6"/>
      <c r="L65" s="6"/>
      <c r="M65" s="6"/>
      <c r="N65" s="6"/>
      <c r="O65" s="6"/>
      <c r="P65" s="6"/>
      <c r="Q65" s="6"/>
      <c r="R65" s="6"/>
      <c r="S65" s="6"/>
      <c r="T65" s="6"/>
      <c r="U65" s="6"/>
      <c r="V65" s="6"/>
      <c r="W65" s="6"/>
      <c r="X65" s="6">
        <f t="shared" si="17"/>
        <v>0</v>
      </c>
      <c r="Y65" s="6">
        <f t="shared" si="18"/>
        <v>0</v>
      </c>
      <c r="Z65" s="6">
        <f>'CtroExp ()'!R65</f>
        <v>0</v>
      </c>
      <c r="AA65" s="6">
        <f>'CtroExp ()'!AX65</f>
        <v>0</v>
      </c>
      <c r="AB65" s="6">
        <f t="shared" si="19"/>
        <v>0</v>
      </c>
      <c r="AC65" s="6"/>
      <c r="AD65" s="6"/>
      <c r="AE65" s="6"/>
      <c r="AF65" s="6"/>
    </row>
    <row r="66" spans="1:32" s="39" customFormat="1" ht="11.25" customHeight="1">
      <c r="A66" s="36" t="s">
        <v>59</v>
      </c>
      <c r="B66" s="37" t="s">
        <v>20</v>
      </c>
      <c r="C66" s="38">
        <f aca="true" t="shared" si="20" ref="C66:AD66">SUM(C54:C65)</f>
        <v>2461491.4800000004</v>
      </c>
      <c r="D66" s="38">
        <f t="shared" si="20"/>
        <v>0</v>
      </c>
      <c r="E66" s="38">
        <f t="shared" si="20"/>
        <v>259446.395</v>
      </c>
      <c r="F66" s="38">
        <f t="shared" si="20"/>
        <v>275447.66000000003</v>
      </c>
      <c r="G66" s="38">
        <f t="shared" si="20"/>
        <v>0</v>
      </c>
      <c r="H66" s="38">
        <f t="shared" si="20"/>
        <v>0</v>
      </c>
      <c r="I66" s="38">
        <f t="shared" si="20"/>
        <v>0</v>
      </c>
      <c r="J66" s="38">
        <f t="shared" si="20"/>
        <v>0</v>
      </c>
      <c r="K66" s="38">
        <f t="shared" si="20"/>
        <v>0</v>
      </c>
      <c r="L66" s="38">
        <f t="shared" si="20"/>
        <v>0</v>
      </c>
      <c r="M66" s="38">
        <f t="shared" si="20"/>
        <v>0</v>
      </c>
      <c r="N66" s="38">
        <f t="shared" si="20"/>
        <v>0</v>
      </c>
      <c r="O66" s="38">
        <f t="shared" si="20"/>
        <v>0</v>
      </c>
      <c r="P66" s="38">
        <f t="shared" si="20"/>
        <v>0</v>
      </c>
      <c r="Q66" s="38">
        <f t="shared" si="20"/>
        <v>0</v>
      </c>
      <c r="R66" s="38">
        <f t="shared" si="20"/>
        <v>0</v>
      </c>
      <c r="S66" s="38">
        <f t="shared" si="20"/>
        <v>0</v>
      </c>
      <c r="T66" s="38">
        <f t="shared" si="20"/>
        <v>0</v>
      </c>
      <c r="U66" s="38">
        <f>SUM(U54:U65)</f>
        <v>0</v>
      </c>
      <c r="V66" s="38">
        <f t="shared" si="20"/>
        <v>0</v>
      </c>
      <c r="W66" s="38">
        <f t="shared" si="20"/>
        <v>0</v>
      </c>
      <c r="X66" s="38">
        <f t="shared" si="20"/>
        <v>0</v>
      </c>
      <c r="Y66" s="38">
        <f t="shared" si="20"/>
        <v>2996385.535</v>
      </c>
      <c r="Z66" s="38">
        <f t="shared" si="20"/>
        <v>198499</v>
      </c>
      <c r="AA66" s="38">
        <f t="shared" si="20"/>
        <v>1933663.775</v>
      </c>
      <c r="AB66" s="38">
        <f t="shared" si="20"/>
        <v>5128548.31</v>
      </c>
      <c r="AC66" s="38">
        <f t="shared" si="20"/>
        <v>427110.675</v>
      </c>
      <c r="AD66" s="38">
        <f t="shared" si="20"/>
        <v>0</v>
      </c>
      <c r="AE66" s="38">
        <f>SUM(AE54:AE65)</f>
        <v>98616</v>
      </c>
      <c r="AF66" s="37"/>
    </row>
    <row r="67" spans="1:32" s="35" customFormat="1" ht="11.25" customHeight="1">
      <c r="A67" s="20" t="s">
        <v>163</v>
      </c>
      <c r="B67" s="21">
        <v>42004</v>
      </c>
      <c r="C67" s="6">
        <v>68664</v>
      </c>
      <c r="D67" s="6"/>
      <c r="E67" s="6"/>
      <c r="F67" s="6"/>
      <c r="G67" s="6"/>
      <c r="H67" s="6"/>
      <c r="I67" s="6"/>
      <c r="J67" s="6"/>
      <c r="K67" s="6"/>
      <c r="L67" s="6"/>
      <c r="M67" s="6"/>
      <c r="N67" s="6"/>
      <c r="O67" s="6"/>
      <c r="P67" s="6"/>
      <c r="Q67" s="6"/>
      <c r="R67" s="6"/>
      <c r="S67" s="6"/>
      <c r="T67" s="6"/>
      <c r="U67" s="6"/>
      <c r="V67" s="6"/>
      <c r="W67" s="6"/>
      <c r="X67" s="6">
        <f aca="true" t="shared" si="21" ref="X67:X78">SUM(M67:W67)</f>
        <v>0</v>
      </c>
      <c r="Y67" s="6">
        <f aca="true" t="shared" si="22" ref="Y67:Y78">SUM(C67:W67)</f>
        <v>68664</v>
      </c>
      <c r="Z67" s="6">
        <f>'CtroExp ()'!R67</f>
        <v>25500</v>
      </c>
      <c r="AA67" s="6">
        <f>'CtroExp ()'!AX67</f>
        <v>28100</v>
      </c>
      <c r="AB67" s="6">
        <f aca="true" t="shared" si="23" ref="AB67:AB78">SUM(Y67:AA67)</f>
        <v>122264</v>
      </c>
      <c r="AC67" s="34"/>
      <c r="AD67" s="34"/>
      <c r="AE67" s="34"/>
      <c r="AF67" s="34"/>
    </row>
    <row r="68" spans="1:32" s="35" customFormat="1" ht="11.25" customHeight="1">
      <c r="A68" s="24" t="s">
        <v>163</v>
      </c>
      <c r="B68" s="21">
        <v>42035</v>
      </c>
      <c r="C68" s="6">
        <v>42952</v>
      </c>
      <c r="D68" s="6"/>
      <c r="E68" s="6"/>
      <c r="F68" s="6"/>
      <c r="G68" s="6"/>
      <c r="H68" s="6"/>
      <c r="I68" s="6"/>
      <c r="J68" s="6"/>
      <c r="K68" s="6"/>
      <c r="L68" s="6"/>
      <c r="M68" s="6"/>
      <c r="N68" s="6"/>
      <c r="O68" s="6"/>
      <c r="P68" s="6"/>
      <c r="Q68" s="6"/>
      <c r="R68" s="6"/>
      <c r="S68" s="6"/>
      <c r="T68" s="6"/>
      <c r="U68" s="6"/>
      <c r="V68" s="6"/>
      <c r="W68" s="6"/>
      <c r="X68" s="6">
        <f t="shared" si="21"/>
        <v>0</v>
      </c>
      <c r="Y68" s="6">
        <f t="shared" si="22"/>
        <v>42952</v>
      </c>
      <c r="Z68" s="6">
        <f>'CtroExp ()'!R68</f>
        <v>19500</v>
      </c>
      <c r="AA68" s="6">
        <f>'CtroExp ()'!AX68</f>
        <v>62167</v>
      </c>
      <c r="AB68" s="6">
        <f t="shared" si="23"/>
        <v>124619</v>
      </c>
      <c r="AC68" s="34"/>
      <c r="AD68" s="34"/>
      <c r="AE68" s="34"/>
      <c r="AF68" s="34"/>
    </row>
    <row r="69" spans="1:32" s="35" customFormat="1" ht="11.25" customHeight="1">
      <c r="A69" s="24" t="s">
        <v>163</v>
      </c>
      <c r="B69" s="21">
        <v>42063</v>
      </c>
      <c r="C69" s="6">
        <v>29000</v>
      </c>
      <c r="D69" s="6"/>
      <c r="E69" s="6"/>
      <c r="F69" s="6"/>
      <c r="G69" s="6"/>
      <c r="H69" s="6"/>
      <c r="I69" s="6"/>
      <c r="J69" s="6"/>
      <c r="K69" s="6"/>
      <c r="L69" s="6"/>
      <c r="M69" s="6"/>
      <c r="N69" s="6"/>
      <c r="O69" s="6"/>
      <c r="P69" s="6"/>
      <c r="Q69" s="6"/>
      <c r="R69" s="6"/>
      <c r="S69" s="6"/>
      <c r="T69" s="6"/>
      <c r="U69" s="6"/>
      <c r="V69" s="6"/>
      <c r="W69" s="6"/>
      <c r="X69" s="6">
        <f t="shared" si="21"/>
        <v>0</v>
      </c>
      <c r="Y69" s="6">
        <f t="shared" si="22"/>
        <v>29000</v>
      </c>
      <c r="Z69" s="6">
        <f>'CtroExp ()'!R69</f>
        <v>13000</v>
      </c>
      <c r="AA69" s="6">
        <f>'CtroExp ()'!AX69</f>
        <v>67333</v>
      </c>
      <c r="AB69" s="6">
        <f t="shared" si="23"/>
        <v>109333</v>
      </c>
      <c r="AC69" s="34"/>
      <c r="AD69" s="34"/>
      <c r="AE69" s="34"/>
      <c r="AF69" s="34"/>
    </row>
    <row r="70" spans="1:32" s="35" customFormat="1" ht="11.25" customHeight="1">
      <c r="A70" s="24" t="s">
        <v>163</v>
      </c>
      <c r="B70" s="21">
        <v>42094</v>
      </c>
      <c r="C70" s="6">
        <v>124169</v>
      </c>
      <c r="D70" s="6"/>
      <c r="E70" s="6"/>
      <c r="F70" s="6"/>
      <c r="G70" s="6"/>
      <c r="H70" s="6"/>
      <c r="I70" s="6"/>
      <c r="J70" s="6"/>
      <c r="K70" s="6"/>
      <c r="L70" s="6"/>
      <c r="M70" s="6"/>
      <c r="N70" s="6"/>
      <c r="O70" s="6"/>
      <c r="P70" s="6"/>
      <c r="Q70" s="6"/>
      <c r="R70" s="6"/>
      <c r="S70" s="6"/>
      <c r="T70" s="6"/>
      <c r="U70" s="6"/>
      <c r="V70" s="6"/>
      <c r="W70" s="6"/>
      <c r="X70" s="6">
        <f t="shared" si="21"/>
        <v>0</v>
      </c>
      <c r="Y70" s="6">
        <f t="shared" si="22"/>
        <v>124169</v>
      </c>
      <c r="Z70" s="6">
        <f>'CtroExp ()'!R70</f>
        <v>37245</v>
      </c>
      <c r="AA70" s="6">
        <f>'CtroExp ()'!AX70</f>
        <v>75095</v>
      </c>
      <c r="AB70" s="6">
        <f t="shared" si="23"/>
        <v>236509</v>
      </c>
      <c r="AC70" s="34"/>
      <c r="AD70" s="34"/>
      <c r="AE70" s="34"/>
      <c r="AF70" s="34"/>
    </row>
    <row r="71" spans="1:32" s="35" customFormat="1" ht="11.25" customHeight="1">
      <c r="A71" s="24" t="s">
        <v>163</v>
      </c>
      <c r="B71" s="21">
        <v>42124</v>
      </c>
      <c r="C71" s="6">
        <v>252504</v>
      </c>
      <c r="D71" s="6"/>
      <c r="E71" s="6"/>
      <c r="F71" s="6">
        <v>15700</v>
      </c>
      <c r="G71" s="6"/>
      <c r="H71" s="6"/>
      <c r="I71" s="6"/>
      <c r="J71" s="6"/>
      <c r="K71" s="6"/>
      <c r="L71" s="6"/>
      <c r="M71" s="6"/>
      <c r="N71" s="6"/>
      <c r="O71" s="6"/>
      <c r="P71" s="6"/>
      <c r="Q71" s="6"/>
      <c r="R71" s="6"/>
      <c r="S71" s="6"/>
      <c r="T71" s="6"/>
      <c r="U71" s="6"/>
      <c r="V71" s="6"/>
      <c r="W71" s="6"/>
      <c r="X71" s="6">
        <f t="shared" si="21"/>
        <v>0</v>
      </c>
      <c r="Y71" s="6">
        <f t="shared" si="22"/>
        <v>268204</v>
      </c>
      <c r="Z71" s="6">
        <f>'CtroExp ()'!R71</f>
        <v>48990</v>
      </c>
      <c r="AA71" s="6">
        <f>'CtroExp ()'!AX71</f>
        <v>122568</v>
      </c>
      <c r="AB71" s="6">
        <f t="shared" si="23"/>
        <v>439762</v>
      </c>
      <c r="AC71" s="34"/>
      <c r="AD71" s="34"/>
      <c r="AE71" s="34"/>
      <c r="AF71" s="34"/>
    </row>
    <row r="72" spans="1:32" s="35" customFormat="1" ht="11.25" customHeight="1">
      <c r="A72" s="26" t="s">
        <v>163</v>
      </c>
      <c r="B72" s="21">
        <v>42155</v>
      </c>
      <c r="C72" s="6">
        <v>144054</v>
      </c>
      <c r="D72" s="6"/>
      <c r="E72" s="6"/>
      <c r="F72" s="6"/>
      <c r="G72" s="6"/>
      <c r="H72" s="6"/>
      <c r="I72" s="6"/>
      <c r="J72" s="6"/>
      <c r="K72" s="6"/>
      <c r="L72" s="6"/>
      <c r="M72" s="6"/>
      <c r="N72" s="6"/>
      <c r="O72" s="6"/>
      <c r="P72" s="6"/>
      <c r="Q72" s="6"/>
      <c r="R72" s="6"/>
      <c r="S72" s="6"/>
      <c r="T72" s="6"/>
      <c r="U72" s="6"/>
      <c r="V72" s="6"/>
      <c r="W72" s="6"/>
      <c r="X72" s="6">
        <f t="shared" si="21"/>
        <v>0</v>
      </c>
      <c r="Y72" s="6">
        <f t="shared" si="22"/>
        <v>144054</v>
      </c>
      <c r="Z72" s="6">
        <f>'CtroExp ()'!R72</f>
        <v>45500</v>
      </c>
      <c r="AA72" s="6">
        <f>'CtroExp ()'!AX72</f>
        <v>80180</v>
      </c>
      <c r="AB72" s="6">
        <f t="shared" si="23"/>
        <v>269734</v>
      </c>
      <c r="AC72" s="6"/>
      <c r="AD72" s="6"/>
      <c r="AE72" s="6"/>
      <c r="AF72" s="6"/>
    </row>
    <row r="73" spans="1:32" s="35" customFormat="1" ht="11.25" customHeight="1">
      <c r="A73" s="24" t="s">
        <v>163</v>
      </c>
      <c r="B73" s="21">
        <v>42185</v>
      </c>
      <c r="C73" s="6">
        <v>320174</v>
      </c>
      <c r="D73" s="6"/>
      <c r="E73" s="6"/>
      <c r="F73" s="6"/>
      <c r="G73" s="6"/>
      <c r="H73" s="6"/>
      <c r="I73" s="6"/>
      <c r="J73" s="6"/>
      <c r="K73" s="6"/>
      <c r="L73" s="6"/>
      <c r="M73" s="6"/>
      <c r="N73" s="6"/>
      <c r="O73" s="6"/>
      <c r="P73" s="6"/>
      <c r="Q73" s="6"/>
      <c r="R73" s="6"/>
      <c r="S73" s="6"/>
      <c r="T73" s="6"/>
      <c r="U73" s="6"/>
      <c r="V73" s="6"/>
      <c r="W73" s="6"/>
      <c r="X73" s="6">
        <f t="shared" si="21"/>
        <v>0</v>
      </c>
      <c r="Y73" s="6">
        <f t="shared" si="22"/>
        <v>320174</v>
      </c>
      <c r="Z73" s="6">
        <f>'CtroExp ()'!R73</f>
        <v>41098.021</v>
      </c>
      <c r="AA73" s="6">
        <f>'CtroExp ()'!AX73</f>
        <v>115825</v>
      </c>
      <c r="AB73" s="6">
        <f t="shared" si="23"/>
        <v>477097.021</v>
      </c>
      <c r="AC73" s="34"/>
      <c r="AD73" s="34"/>
      <c r="AE73" s="34"/>
      <c r="AF73" s="34"/>
    </row>
    <row r="74" spans="1:32" s="35" customFormat="1" ht="11.25" customHeight="1">
      <c r="A74" s="26" t="s">
        <v>163</v>
      </c>
      <c r="B74" s="21">
        <v>42216</v>
      </c>
      <c r="C74" s="6">
        <v>278959</v>
      </c>
      <c r="D74" s="6"/>
      <c r="E74" s="6"/>
      <c r="F74" s="6"/>
      <c r="G74" s="6"/>
      <c r="H74" s="6"/>
      <c r="I74" s="6"/>
      <c r="J74" s="6"/>
      <c r="K74" s="6"/>
      <c r="L74" s="6"/>
      <c r="M74" s="6"/>
      <c r="N74" s="6"/>
      <c r="O74" s="6"/>
      <c r="P74" s="6"/>
      <c r="Q74" s="6"/>
      <c r="R74" s="6"/>
      <c r="S74" s="6"/>
      <c r="T74" s="6"/>
      <c r="U74" s="6"/>
      <c r="V74" s="6"/>
      <c r="W74" s="6"/>
      <c r="X74" s="6">
        <f t="shared" si="21"/>
        <v>0</v>
      </c>
      <c r="Y74" s="6">
        <f t="shared" si="22"/>
        <v>278959</v>
      </c>
      <c r="Z74" s="6">
        <f>'CtroExp ()'!R74</f>
        <v>58844</v>
      </c>
      <c r="AA74" s="6">
        <f>'CtroExp ()'!AX74</f>
        <v>140112</v>
      </c>
      <c r="AB74" s="6">
        <f t="shared" si="23"/>
        <v>477915</v>
      </c>
      <c r="AC74" s="34"/>
      <c r="AD74" s="34"/>
      <c r="AE74" s="34"/>
      <c r="AF74" s="34"/>
    </row>
    <row r="75" spans="1:32" s="35" customFormat="1" ht="11.25" customHeight="1">
      <c r="A75" s="24" t="s">
        <v>163</v>
      </c>
      <c r="B75" s="21">
        <v>42247</v>
      </c>
      <c r="C75" s="6">
        <v>141573</v>
      </c>
      <c r="D75" s="6"/>
      <c r="E75" s="6"/>
      <c r="F75" s="6">
        <v>124174</v>
      </c>
      <c r="G75" s="6"/>
      <c r="H75" s="6"/>
      <c r="I75" s="6"/>
      <c r="J75" s="6"/>
      <c r="K75" s="6"/>
      <c r="L75" s="6"/>
      <c r="M75" s="6"/>
      <c r="N75" s="6"/>
      <c r="O75" s="6"/>
      <c r="P75" s="6"/>
      <c r="Q75" s="6"/>
      <c r="R75" s="6"/>
      <c r="S75" s="6"/>
      <c r="T75" s="6"/>
      <c r="U75" s="6"/>
      <c r="V75" s="6"/>
      <c r="W75" s="6"/>
      <c r="X75" s="6">
        <f t="shared" si="21"/>
        <v>0</v>
      </c>
      <c r="Y75" s="6">
        <f t="shared" si="22"/>
        <v>265747</v>
      </c>
      <c r="Z75" s="6">
        <f>'CtroExp ()'!R75</f>
        <v>21000</v>
      </c>
      <c r="AA75" s="6">
        <f>'CtroExp ()'!AX75</f>
        <v>58643</v>
      </c>
      <c r="AB75" s="6">
        <f t="shared" si="23"/>
        <v>345390</v>
      </c>
      <c r="AC75" s="6"/>
      <c r="AD75" s="6"/>
      <c r="AE75" s="6"/>
      <c r="AF75" s="34"/>
    </row>
    <row r="76" spans="1:32" s="35" customFormat="1" ht="11.25" customHeight="1">
      <c r="A76" s="24" t="s">
        <v>163</v>
      </c>
      <c r="B76" s="21">
        <v>42277</v>
      </c>
      <c r="C76" s="6"/>
      <c r="D76" s="6"/>
      <c r="E76" s="6"/>
      <c r="F76" s="6">
        <v>42340</v>
      </c>
      <c r="G76" s="6"/>
      <c r="H76" s="6"/>
      <c r="I76" s="6"/>
      <c r="J76" s="6"/>
      <c r="K76" s="6"/>
      <c r="L76" s="6"/>
      <c r="M76" s="6"/>
      <c r="N76" s="6"/>
      <c r="O76" s="6"/>
      <c r="P76" s="6"/>
      <c r="Q76" s="6"/>
      <c r="R76" s="6"/>
      <c r="S76" s="6"/>
      <c r="T76" s="6"/>
      <c r="U76" s="6"/>
      <c r="V76" s="6"/>
      <c r="W76" s="6"/>
      <c r="X76" s="6">
        <f t="shared" si="21"/>
        <v>0</v>
      </c>
      <c r="Y76" s="6">
        <f t="shared" si="22"/>
        <v>42340</v>
      </c>
      <c r="Z76" s="6">
        <f>'CtroExp ()'!R76</f>
        <v>38568</v>
      </c>
      <c r="AA76" s="6">
        <f>'CtroExp ()'!AX76</f>
        <v>123225</v>
      </c>
      <c r="AB76" s="6">
        <f t="shared" si="23"/>
        <v>204133</v>
      </c>
      <c r="AC76" s="34"/>
      <c r="AD76" s="34"/>
      <c r="AE76" s="34"/>
      <c r="AF76" s="34"/>
    </row>
    <row r="77" spans="1:32" s="35" customFormat="1" ht="11.25" customHeight="1">
      <c r="A77" s="24" t="s">
        <v>163</v>
      </c>
      <c r="B77" s="21">
        <v>42308</v>
      </c>
      <c r="C77" s="6">
        <v>225530</v>
      </c>
      <c r="D77" s="6"/>
      <c r="E77" s="6"/>
      <c r="F77" s="6">
        <v>182560</v>
      </c>
      <c r="G77" s="6"/>
      <c r="H77" s="6"/>
      <c r="I77" s="6"/>
      <c r="J77" s="6"/>
      <c r="K77" s="6"/>
      <c r="L77" s="6"/>
      <c r="M77" s="6"/>
      <c r="N77" s="6"/>
      <c r="O77" s="6"/>
      <c r="P77" s="6"/>
      <c r="Q77" s="6"/>
      <c r="R77" s="6"/>
      <c r="S77" s="6"/>
      <c r="T77" s="6"/>
      <c r="U77" s="6"/>
      <c r="V77" s="6"/>
      <c r="W77" s="6"/>
      <c r="X77" s="6">
        <f t="shared" si="21"/>
        <v>0</v>
      </c>
      <c r="Y77" s="6">
        <f t="shared" si="22"/>
        <v>408090</v>
      </c>
      <c r="Z77" s="6">
        <f>'CtroExp ()'!R77</f>
        <v>5000</v>
      </c>
      <c r="AA77" s="6">
        <f>'CtroExp ()'!AX77</f>
        <v>111825</v>
      </c>
      <c r="AB77" s="6">
        <f t="shared" si="23"/>
        <v>524915</v>
      </c>
      <c r="AC77" s="34"/>
      <c r="AD77" s="34"/>
      <c r="AE77" s="34"/>
      <c r="AF77" s="34"/>
    </row>
    <row r="78" spans="1:32" s="35" customFormat="1" ht="11.25" customHeight="1">
      <c r="A78" s="26" t="s">
        <v>163</v>
      </c>
      <c r="B78" s="27">
        <v>42338</v>
      </c>
      <c r="C78" s="6">
        <v>246036</v>
      </c>
      <c r="D78" s="6"/>
      <c r="E78" s="6">
        <v>20050</v>
      </c>
      <c r="F78" s="6">
        <v>45200</v>
      </c>
      <c r="G78" s="28"/>
      <c r="H78" s="28"/>
      <c r="I78" s="28"/>
      <c r="J78" s="28"/>
      <c r="K78" s="28"/>
      <c r="L78" s="28"/>
      <c r="M78" s="28"/>
      <c r="N78" s="28"/>
      <c r="O78" s="28"/>
      <c r="P78" s="28"/>
      <c r="Q78" s="28"/>
      <c r="R78" s="28"/>
      <c r="S78" s="28"/>
      <c r="T78" s="28"/>
      <c r="U78" s="28"/>
      <c r="V78" s="28"/>
      <c r="W78" s="28"/>
      <c r="X78" s="6">
        <f t="shared" si="21"/>
        <v>0</v>
      </c>
      <c r="Y78" s="28">
        <f t="shared" si="22"/>
        <v>311286</v>
      </c>
      <c r="Z78" s="6">
        <f>'CtroExp ()'!R78</f>
        <v>25544.422</v>
      </c>
      <c r="AA78" s="6">
        <f>'CtroExp ()'!AX78</f>
        <v>101821</v>
      </c>
      <c r="AB78" s="28">
        <f t="shared" si="23"/>
        <v>438651.422</v>
      </c>
      <c r="AC78" s="28"/>
      <c r="AD78" s="28"/>
      <c r="AE78" s="28"/>
      <c r="AF78" s="28"/>
    </row>
    <row r="79" spans="1:32" s="39" customFormat="1" ht="11.25" customHeight="1">
      <c r="A79" s="36" t="s">
        <v>163</v>
      </c>
      <c r="B79" s="37" t="s">
        <v>20</v>
      </c>
      <c r="C79" s="38">
        <f aca="true" t="shared" si="24" ref="C79:V79">SUM(C67:C78)</f>
        <v>1873615</v>
      </c>
      <c r="D79" s="38">
        <f t="shared" si="24"/>
        <v>0</v>
      </c>
      <c r="E79" s="38">
        <f t="shared" si="24"/>
        <v>20050</v>
      </c>
      <c r="F79" s="38">
        <f t="shared" si="24"/>
        <v>409974</v>
      </c>
      <c r="G79" s="38">
        <f t="shared" si="24"/>
        <v>0</v>
      </c>
      <c r="H79" s="38">
        <f t="shared" si="24"/>
        <v>0</v>
      </c>
      <c r="I79" s="38">
        <f t="shared" si="24"/>
        <v>0</v>
      </c>
      <c r="J79" s="38">
        <f t="shared" si="24"/>
        <v>0</v>
      </c>
      <c r="K79" s="38">
        <f t="shared" si="24"/>
        <v>0</v>
      </c>
      <c r="L79" s="38">
        <f t="shared" si="24"/>
        <v>0</v>
      </c>
      <c r="M79" s="38">
        <f t="shared" si="24"/>
        <v>0</v>
      </c>
      <c r="N79" s="38">
        <f t="shared" si="24"/>
        <v>0</v>
      </c>
      <c r="O79" s="38">
        <f t="shared" si="24"/>
        <v>0</v>
      </c>
      <c r="P79" s="38">
        <f t="shared" si="24"/>
        <v>0</v>
      </c>
      <c r="Q79" s="38">
        <f t="shared" si="24"/>
        <v>0</v>
      </c>
      <c r="R79" s="38">
        <f t="shared" si="24"/>
        <v>0</v>
      </c>
      <c r="S79" s="38">
        <f t="shared" si="24"/>
        <v>0</v>
      </c>
      <c r="T79" s="38">
        <f t="shared" si="24"/>
        <v>0</v>
      </c>
      <c r="U79" s="38">
        <f>SUM(U67:U78)</f>
        <v>0</v>
      </c>
      <c r="V79" s="38">
        <f t="shared" si="24"/>
        <v>0</v>
      </c>
      <c r="W79" s="38"/>
      <c r="X79" s="38">
        <f>SUM(X67:X78)</f>
        <v>0</v>
      </c>
      <c r="Y79" s="38">
        <f>SUM(Y67:Y78)</f>
        <v>2303639</v>
      </c>
      <c r="Z79" s="38">
        <f>SUM(Z67:Z78)</f>
        <v>379789.443</v>
      </c>
      <c r="AA79" s="38">
        <f>SUM(AA67:AA78)</f>
        <v>1086894</v>
      </c>
      <c r="AB79" s="38">
        <f>SUM(AB67:AB78)</f>
        <v>3770322.443</v>
      </c>
      <c r="AC79" s="37"/>
      <c r="AD79" s="37"/>
      <c r="AE79" s="37"/>
      <c r="AF79" s="37"/>
    </row>
    <row r="80" spans="1:32" s="35" customFormat="1" ht="11.25" customHeight="1">
      <c r="A80" s="20" t="s">
        <v>161</v>
      </c>
      <c r="B80" s="21">
        <v>42004</v>
      </c>
      <c r="C80" s="6">
        <v>4295.76</v>
      </c>
      <c r="D80" s="6"/>
      <c r="E80" s="6">
        <v>100135</v>
      </c>
      <c r="F80" s="6"/>
      <c r="G80" s="6"/>
      <c r="H80" s="6"/>
      <c r="I80" s="6"/>
      <c r="J80" s="6"/>
      <c r="K80" s="6"/>
      <c r="L80" s="6"/>
      <c r="M80" s="6"/>
      <c r="N80" s="6"/>
      <c r="O80" s="6"/>
      <c r="P80" s="6"/>
      <c r="Q80" s="6"/>
      <c r="R80" s="6"/>
      <c r="S80" s="6"/>
      <c r="T80" s="6"/>
      <c r="U80" s="6"/>
      <c r="V80" s="6"/>
      <c r="W80" s="6"/>
      <c r="X80" s="6">
        <f aca="true" t="shared" si="25" ref="X80:X91">SUM(M80:W80)</f>
        <v>0</v>
      </c>
      <c r="Y80" s="6">
        <f aca="true" t="shared" si="26" ref="Y80:Y91">SUM(C80:W80)</f>
        <v>104430.76</v>
      </c>
      <c r="Z80" s="6">
        <f>'CtroExp ()'!R80</f>
        <v>4000</v>
      </c>
      <c r="AA80" s="6">
        <f>'CtroExp ()'!AX80</f>
        <v>0</v>
      </c>
      <c r="AB80" s="6">
        <f aca="true" t="shared" si="27" ref="AB80:AB91">SUM(Y80:AA80)</f>
        <v>108430.76</v>
      </c>
      <c r="AC80" s="34">
        <v>4295.76</v>
      </c>
      <c r="AD80" s="34"/>
      <c r="AE80" s="34"/>
      <c r="AF80" s="34"/>
    </row>
    <row r="81" spans="1:32" s="35" customFormat="1" ht="11.25" customHeight="1">
      <c r="A81" s="24" t="s">
        <v>161</v>
      </c>
      <c r="B81" s="21">
        <v>42035</v>
      </c>
      <c r="C81" s="6"/>
      <c r="D81" s="6"/>
      <c r="E81" s="6">
        <v>167263</v>
      </c>
      <c r="F81" s="6"/>
      <c r="G81" s="6"/>
      <c r="H81" s="6"/>
      <c r="I81" s="6"/>
      <c r="J81" s="6"/>
      <c r="K81" s="6"/>
      <c r="L81" s="6"/>
      <c r="M81" s="6"/>
      <c r="N81" s="6"/>
      <c r="O81" s="6"/>
      <c r="P81" s="6"/>
      <c r="Q81" s="6"/>
      <c r="R81" s="6"/>
      <c r="S81" s="6"/>
      <c r="T81" s="6"/>
      <c r="U81" s="6"/>
      <c r="V81" s="6"/>
      <c r="W81" s="6"/>
      <c r="X81" s="6">
        <f t="shared" si="25"/>
        <v>0</v>
      </c>
      <c r="Y81" s="6">
        <f t="shared" si="26"/>
        <v>167263</v>
      </c>
      <c r="Z81" s="6">
        <f>'CtroExp ()'!R81</f>
        <v>13300</v>
      </c>
      <c r="AA81" s="6">
        <f>'CtroExp ()'!AX81</f>
        <v>33000</v>
      </c>
      <c r="AB81" s="6">
        <f t="shared" si="27"/>
        <v>213563</v>
      </c>
      <c r="AC81" s="34"/>
      <c r="AD81" s="34"/>
      <c r="AE81" s="6"/>
      <c r="AF81" s="34"/>
    </row>
    <row r="82" spans="1:32" s="35" customFormat="1" ht="11.25" customHeight="1">
      <c r="A82" s="24" t="s">
        <v>161</v>
      </c>
      <c r="B82" s="21">
        <v>42063</v>
      </c>
      <c r="C82" s="6">
        <v>204241</v>
      </c>
      <c r="D82" s="6"/>
      <c r="E82" s="6"/>
      <c r="F82" s="6">
        <v>44640</v>
      </c>
      <c r="G82" s="6"/>
      <c r="H82" s="6"/>
      <c r="I82" s="6"/>
      <c r="J82" s="6"/>
      <c r="K82" s="6"/>
      <c r="L82" s="6"/>
      <c r="M82" s="6"/>
      <c r="N82" s="6"/>
      <c r="O82" s="6"/>
      <c r="P82" s="6"/>
      <c r="Q82" s="6"/>
      <c r="R82" s="6"/>
      <c r="S82" s="6"/>
      <c r="T82" s="6"/>
      <c r="U82" s="6"/>
      <c r="V82" s="6"/>
      <c r="W82" s="6"/>
      <c r="X82" s="6">
        <f t="shared" si="25"/>
        <v>0</v>
      </c>
      <c r="Y82" s="6">
        <f t="shared" si="26"/>
        <v>248881</v>
      </c>
      <c r="Z82" s="6">
        <f>'CtroExp ()'!R82</f>
        <v>11700</v>
      </c>
      <c r="AA82" s="6">
        <f>'CtroExp ()'!AX82</f>
        <v>29700</v>
      </c>
      <c r="AB82" s="6">
        <f t="shared" si="27"/>
        <v>290281</v>
      </c>
      <c r="AC82" s="34"/>
      <c r="AD82" s="34"/>
      <c r="AE82" s="6">
        <v>44640</v>
      </c>
      <c r="AF82" s="34"/>
    </row>
    <row r="83" spans="1:32" s="35" customFormat="1" ht="11.25" customHeight="1">
      <c r="A83" s="24" t="s">
        <v>161</v>
      </c>
      <c r="B83" s="21">
        <v>42094</v>
      </c>
      <c r="C83" s="6">
        <v>160863</v>
      </c>
      <c r="D83" s="6"/>
      <c r="E83" s="6">
        <v>27500</v>
      </c>
      <c r="F83" s="6">
        <v>67805</v>
      </c>
      <c r="G83" s="6"/>
      <c r="H83" s="6"/>
      <c r="I83" s="6"/>
      <c r="J83" s="6"/>
      <c r="K83" s="6"/>
      <c r="L83" s="6"/>
      <c r="M83" s="6"/>
      <c r="N83" s="6"/>
      <c r="O83" s="6"/>
      <c r="P83" s="6"/>
      <c r="Q83" s="6"/>
      <c r="R83" s="6"/>
      <c r="S83" s="6"/>
      <c r="T83" s="6"/>
      <c r="U83" s="6"/>
      <c r="V83" s="6"/>
      <c r="W83" s="6"/>
      <c r="X83" s="6">
        <f t="shared" si="25"/>
        <v>0</v>
      </c>
      <c r="Y83" s="6">
        <f t="shared" si="26"/>
        <v>256168</v>
      </c>
      <c r="Z83" s="6">
        <f>'CtroExp ()'!R83</f>
        <v>18000</v>
      </c>
      <c r="AA83" s="6">
        <f>'CtroExp ()'!AX83</f>
        <v>45338.05</v>
      </c>
      <c r="AB83" s="6">
        <f t="shared" si="27"/>
        <v>319506.05</v>
      </c>
      <c r="AC83" s="34"/>
      <c r="AD83" s="34"/>
      <c r="AE83" s="34">
        <v>67805</v>
      </c>
      <c r="AF83" s="34"/>
    </row>
    <row r="84" spans="1:32" s="35" customFormat="1" ht="11.25" customHeight="1">
      <c r="A84" s="24" t="s">
        <v>161</v>
      </c>
      <c r="B84" s="21">
        <v>42124</v>
      </c>
      <c r="C84" s="6">
        <v>183651</v>
      </c>
      <c r="D84" s="6"/>
      <c r="E84" s="6"/>
      <c r="F84" s="6">
        <v>95042</v>
      </c>
      <c r="G84" s="6"/>
      <c r="H84" s="6"/>
      <c r="I84" s="6"/>
      <c r="J84" s="6"/>
      <c r="K84" s="6"/>
      <c r="L84" s="6"/>
      <c r="M84" s="6"/>
      <c r="N84" s="6"/>
      <c r="O84" s="6"/>
      <c r="P84" s="6"/>
      <c r="Q84" s="6"/>
      <c r="R84" s="6"/>
      <c r="S84" s="6"/>
      <c r="T84" s="6"/>
      <c r="U84" s="6"/>
      <c r="V84" s="6"/>
      <c r="W84" s="6"/>
      <c r="X84" s="6">
        <f t="shared" si="25"/>
        <v>0</v>
      </c>
      <c r="Y84" s="6">
        <f t="shared" si="26"/>
        <v>278693</v>
      </c>
      <c r="Z84" s="6">
        <f>'CtroExp ()'!R84</f>
        <v>16500</v>
      </c>
      <c r="AA84" s="6">
        <f>'CtroExp ()'!AX84</f>
        <v>56503.27</v>
      </c>
      <c r="AB84" s="6">
        <f t="shared" si="27"/>
        <v>351696.27</v>
      </c>
      <c r="AC84" s="34"/>
      <c r="AD84" s="34"/>
      <c r="AE84" s="34"/>
      <c r="AF84" s="34"/>
    </row>
    <row r="85" spans="1:32" s="35" customFormat="1" ht="11.25" customHeight="1">
      <c r="A85" s="24" t="s">
        <v>161</v>
      </c>
      <c r="B85" s="21">
        <v>42155</v>
      </c>
      <c r="C85" s="6">
        <v>71008</v>
      </c>
      <c r="D85" s="6"/>
      <c r="E85" s="6"/>
      <c r="F85" s="6">
        <f>37950+146950</f>
        <v>184900</v>
      </c>
      <c r="G85" s="6"/>
      <c r="H85" s="6"/>
      <c r="I85" s="6"/>
      <c r="J85" s="6"/>
      <c r="K85" s="6"/>
      <c r="L85" s="6"/>
      <c r="M85" s="6"/>
      <c r="N85" s="6"/>
      <c r="O85" s="6"/>
      <c r="P85" s="6"/>
      <c r="Q85" s="6"/>
      <c r="R85" s="6"/>
      <c r="S85" s="6"/>
      <c r="T85" s="6"/>
      <c r="U85" s="6"/>
      <c r="V85" s="6"/>
      <c r="W85" s="6"/>
      <c r="X85" s="6">
        <f t="shared" si="25"/>
        <v>0</v>
      </c>
      <c r="Y85" s="6">
        <f t="shared" si="26"/>
        <v>255908</v>
      </c>
      <c r="Z85" s="6">
        <f>'CtroExp ()'!R85</f>
        <v>17739.484</v>
      </c>
      <c r="AA85" s="6">
        <f>'CtroExp ()'!AX85</f>
        <v>16853.73</v>
      </c>
      <c r="AB85" s="6">
        <f t="shared" si="27"/>
        <v>290501.214</v>
      </c>
      <c r="AC85" s="6"/>
      <c r="AD85" s="6"/>
      <c r="AE85" s="6">
        <v>37950</v>
      </c>
      <c r="AF85" s="6"/>
    </row>
    <row r="86" spans="1:32" s="35" customFormat="1" ht="11.25" customHeight="1">
      <c r="A86" s="24" t="s">
        <v>161</v>
      </c>
      <c r="B86" s="21">
        <v>42185</v>
      </c>
      <c r="C86" s="6">
        <f>30470+23905</f>
        <v>54375</v>
      </c>
      <c r="D86" s="6"/>
      <c r="E86" s="6"/>
      <c r="F86" s="6">
        <v>190578</v>
      </c>
      <c r="G86" s="6"/>
      <c r="H86" s="6"/>
      <c r="I86" s="6"/>
      <c r="J86" s="6"/>
      <c r="K86" s="6"/>
      <c r="L86" s="6"/>
      <c r="M86" s="6"/>
      <c r="N86" s="6"/>
      <c r="O86" s="6"/>
      <c r="P86" s="6"/>
      <c r="Q86" s="6"/>
      <c r="R86" s="6"/>
      <c r="S86" s="6"/>
      <c r="T86" s="6"/>
      <c r="U86" s="6"/>
      <c r="V86" s="6"/>
      <c r="W86" s="6"/>
      <c r="X86" s="6">
        <f t="shared" si="25"/>
        <v>0</v>
      </c>
      <c r="Y86" s="6">
        <f t="shared" si="26"/>
        <v>244953</v>
      </c>
      <c r="Z86" s="6">
        <f>'CtroExp ()'!R86</f>
        <v>30500</v>
      </c>
      <c r="AA86" s="6">
        <f>'CtroExp ()'!AX86</f>
        <v>72321</v>
      </c>
      <c r="AB86" s="6">
        <f t="shared" si="27"/>
        <v>347774</v>
      </c>
      <c r="AC86" s="34">
        <v>23905</v>
      </c>
      <c r="AD86" s="34"/>
      <c r="AE86" s="6"/>
      <c r="AF86" s="34"/>
    </row>
    <row r="87" spans="1:32" s="35" customFormat="1" ht="11.25" customHeight="1">
      <c r="A87" s="24" t="s">
        <v>161</v>
      </c>
      <c r="B87" s="21">
        <v>42216</v>
      </c>
      <c r="C87" s="6">
        <f>24758+18375</f>
        <v>43133</v>
      </c>
      <c r="D87" s="6"/>
      <c r="E87" s="6"/>
      <c r="F87" s="6">
        <v>8788</v>
      </c>
      <c r="G87" s="6"/>
      <c r="H87" s="6"/>
      <c r="I87" s="6"/>
      <c r="J87" s="6"/>
      <c r="K87" s="6"/>
      <c r="L87" s="6"/>
      <c r="M87" s="6"/>
      <c r="N87" s="6"/>
      <c r="O87" s="6"/>
      <c r="P87" s="6"/>
      <c r="Q87" s="6"/>
      <c r="R87" s="6"/>
      <c r="S87" s="6"/>
      <c r="T87" s="6"/>
      <c r="U87" s="6"/>
      <c r="V87" s="6"/>
      <c r="W87" s="6"/>
      <c r="X87" s="6">
        <f t="shared" si="25"/>
        <v>0</v>
      </c>
      <c r="Y87" s="6">
        <f t="shared" si="26"/>
        <v>51921</v>
      </c>
      <c r="Z87" s="6">
        <f>'CtroExp ()'!R87</f>
        <v>22000</v>
      </c>
      <c r="AA87" s="6">
        <f>'CtroExp ()'!AX87</f>
        <v>11000</v>
      </c>
      <c r="AB87" s="6">
        <f t="shared" si="27"/>
        <v>84921</v>
      </c>
      <c r="AC87" s="34">
        <v>24758</v>
      </c>
      <c r="AD87" s="34"/>
      <c r="AE87" s="34"/>
      <c r="AF87" s="34"/>
    </row>
    <row r="88" spans="1:32" s="35" customFormat="1" ht="11.25" customHeight="1">
      <c r="A88" s="24" t="s">
        <v>161</v>
      </c>
      <c r="B88" s="21">
        <v>42247</v>
      </c>
      <c r="C88" s="6"/>
      <c r="D88" s="6"/>
      <c r="E88" s="6"/>
      <c r="F88" s="6">
        <v>1474310</v>
      </c>
      <c r="G88" s="6"/>
      <c r="H88" s="6"/>
      <c r="I88" s="6"/>
      <c r="J88" s="6"/>
      <c r="K88" s="6"/>
      <c r="L88" s="6"/>
      <c r="M88" s="6"/>
      <c r="N88" s="6"/>
      <c r="O88" s="6"/>
      <c r="P88" s="6"/>
      <c r="Q88" s="6"/>
      <c r="R88" s="6"/>
      <c r="S88" s="6"/>
      <c r="T88" s="6"/>
      <c r="U88" s="6"/>
      <c r="V88" s="6"/>
      <c r="W88" s="6"/>
      <c r="X88" s="6">
        <f t="shared" si="25"/>
        <v>0</v>
      </c>
      <c r="Y88" s="6">
        <f t="shared" si="26"/>
        <v>1474310</v>
      </c>
      <c r="Z88" s="6">
        <f>'CtroExp ()'!R88</f>
        <v>0</v>
      </c>
      <c r="AA88" s="6">
        <f>'CtroExp ()'!AX88</f>
        <v>0</v>
      </c>
      <c r="AB88" s="6">
        <f t="shared" si="27"/>
        <v>1474310</v>
      </c>
      <c r="AC88" s="6"/>
      <c r="AD88" s="6"/>
      <c r="AE88" s="6">
        <v>1474310</v>
      </c>
      <c r="AF88" s="34"/>
    </row>
    <row r="89" spans="1:32" s="35" customFormat="1" ht="11.25" customHeight="1">
      <c r="A89" s="24" t="s">
        <v>161</v>
      </c>
      <c r="B89" s="21">
        <v>42277</v>
      </c>
      <c r="C89" s="6">
        <v>13955</v>
      </c>
      <c r="D89" s="6"/>
      <c r="E89" s="6"/>
      <c r="F89" s="6">
        <v>31900</v>
      </c>
      <c r="G89" s="6"/>
      <c r="H89" s="6"/>
      <c r="I89" s="6"/>
      <c r="J89" s="6"/>
      <c r="K89" s="6"/>
      <c r="L89" s="6"/>
      <c r="M89" s="6"/>
      <c r="N89" s="6"/>
      <c r="O89" s="6"/>
      <c r="P89" s="6"/>
      <c r="Q89" s="6"/>
      <c r="R89" s="6"/>
      <c r="S89" s="6"/>
      <c r="T89" s="6"/>
      <c r="U89" s="6"/>
      <c r="V89" s="6"/>
      <c r="W89" s="6"/>
      <c r="X89" s="6">
        <f t="shared" si="25"/>
        <v>0</v>
      </c>
      <c r="Y89" s="6">
        <f t="shared" si="26"/>
        <v>45855</v>
      </c>
      <c r="Z89" s="6">
        <f>'CtroExp ()'!R89</f>
        <v>18000</v>
      </c>
      <c r="AA89" s="6">
        <f>'CtroExp ()'!AX89</f>
        <v>4481.96</v>
      </c>
      <c r="AB89" s="6">
        <f t="shared" si="27"/>
        <v>68336.96</v>
      </c>
      <c r="AC89" s="34"/>
      <c r="AD89" s="34"/>
      <c r="AE89" s="34"/>
      <c r="AF89" s="34"/>
    </row>
    <row r="90" spans="1:32" s="35" customFormat="1" ht="11.25" customHeight="1">
      <c r="A90" s="24" t="s">
        <v>161</v>
      </c>
      <c r="B90" s="21">
        <v>42308</v>
      </c>
      <c r="C90" s="6">
        <f>12131.11+25910</f>
        <v>38041.11</v>
      </c>
      <c r="D90" s="6"/>
      <c r="E90" s="6"/>
      <c r="F90" s="6"/>
      <c r="G90" s="6"/>
      <c r="H90" s="6"/>
      <c r="I90" s="6"/>
      <c r="J90" s="6"/>
      <c r="K90" s="6"/>
      <c r="L90" s="6"/>
      <c r="M90" s="6"/>
      <c r="N90" s="6"/>
      <c r="O90" s="6"/>
      <c r="P90" s="6"/>
      <c r="Q90" s="6"/>
      <c r="R90" s="6"/>
      <c r="S90" s="6"/>
      <c r="T90" s="6"/>
      <c r="U90" s="6"/>
      <c r="V90" s="6"/>
      <c r="W90" s="6"/>
      <c r="X90" s="6">
        <f t="shared" si="25"/>
        <v>0</v>
      </c>
      <c r="Y90" s="6">
        <f t="shared" si="26"/>
        <v>38041.11</v>
      </c>
      <c r="Z90" s="6">
        <f>'CtroExp ()'!R90</f>
        <v>25000</v>
      </c>
      <c r="AA90" s="6">
        <f>'CtroExp ()'!AX90</f>
        <v>0</v>
      </c>
      <c r="AB90" s="6">
        <f t="shared" si="27"/>
        <v>63041.11</v>
      </c>
      <c r="AC90" s="34">
        <v>12131.11</v>
      </c>
      <c r="AD90" s="34"/>
      <c r="AE90" s="34"/>
      <c r="AF90" s="34"/>
    </row>
    <row r="91" spans="1:32" s="35" customFormat="1" ht="11.25" customHeight="1">
      <c r="A91" s="24" t="s">
        <v>161</v>
      </c>
      <c r="B91" s="21">
        <v>42338</v>
      </c>
      <c r="C91" s="6"/>
      <c r="D91" s="6"/>
      <c r="E91" s="6"/>
      <c r="F91" s="6"/>
      <c r="G91" s="6"/>
      <c r="H91" s="6"/>
      <c r="I91" s="6"/>
      <c r="J91" s="6"/>
      <c r="K91" s="6"/>
      <c r="L91" s="6"/>
      <c r="M91" s="6"/>
      <c r="N91" s="6"/>
      <c r="O91" s="6"/>
      <c r="P91" s="6"/>
      <c r="Q91" s="6"/>
      <c r="R91" s="6"/>
      <c r="S91" s="6"/>
      <c r="T91" s="6"/>
      <c r="U91" s="6"/>
      <c r="V91" s="6"/>
      <c r="W91" s="6"/>
      <c r="X91" s="6">
        <f t="shared" si="25"/>
        <v>0</v>
      </c>
      <c r="Y91" s="6">
        <f t="shared" si="26"/>
        <v>0</v>
      </c>
      <c r="Z91" s="6">
        <f>'CtroExp ()'!R91</f>
        <v>18000</v>
      </c>
      <c r="AA91" s="6">
        <f>'CtroExp ()'!AX91</f>
        <v>0</v>
      </c>
      <c r="AB91" s="6">
        <f t="shared" si="27"/>
        <v>18000</v>
      </c>
      <c r="AC91" s="6"/>
      <c r="AD91" s="6"/>
      <c r="AE91" s="6"/>
      <c r="AF91" s="6"/>
    </row>
    <row r="92" spans="1:32" s="39" customFormat="1" ht="11.25" customHeight="1">
      <c r="A92" s="36" t="s">
        <v>161</v>
      </c>
      <c r="B92" s="37" t="s">
        <v>20</v>
      </c>
      <c r="C92" s="38">
        <f aca="true" t="shared" si="28" ref="C92:AB92">SUM(C80:C91)</f>
        <v>773562.87</v>
      </c>
      <c r="D92" s="38">
        <f t="shared" si="28"/>
        <v>0</v>
      </c>
      <c r="E92" s="38">
        <f t="shared" si="28"/>
        <v>294898</v>
      </c>
      <c r="F92" s="38">
        <f t="shared" si="28"/>
        <v>2097963</v>
      </c>
      <c r="G92" s="38">
        <f t="shared" si="28"/>
        <v>0</v>
      </c>
      <c r="H92" s="38">
        <f t="shared" si="28"/>
        <v>0</v>
      </c>
      <c r="I92" s="38">
        <f t="shared" si="28"/>
        <v>0</v>
      </c>
      <c r="J92" s="38">
        <f t="shared" si="28"/>
        <v>0</v>
      </c>
      <c r="K92" s="38">
        <f t="shared" si="28"/>
        <v>0</v>
      </c>
      <c r="L92" s="38">
        <f t="shared" si="28"/>
        <v>0</v>
      </c>
      <c r="M92" s="38">
        <f t="shared" si="28"/>
        <v>0</v>
      </c>
      <c r="N92" s="38">
        <f t="shared" si="28"/>
        <v>0</v>
      </c>
      <c r="O92" s="38">
        <f t="shared" si="28"/>
        <v>0</v>
      </c>
      <c r="P92" s="38">
        <f t="shared" si="28"/>
        <v>0</v>
      </c>
      <c r="Q92" s="38">
        <f t="shared" si="28"/>
        <v>0</v>
      </c>
      <c r="R92" s="38">
        <f t="shared" si="28"/>
        <v>0</v>
      </c>
      <c r="S92" s="38">
        <f t="shared" si="28"/>
        <v>0</v>
      </c>
      <c r="T92" s="38">
        <f t="shared" si="28"/>
        <v>0</v>
      </c>
      <c r="U92" s="38">
        <f>SUM(U80:U91)</f>
        <v>0</v>
      </c>
      <c r="V92" s="38">
        <f t="shared" si="28"/>
        <v>0</v>
      </c>
      <c r="W92" s="38">
        <f t="shared" si="28"/>
        <v>0</v>
      </c>
      <c r="X92" s="38">
        <f t="shared" si="28"/>
        <v>0</v>
      </c>
      <c r="Y92" s="38">
        <f t="shared" si="28"/>
        <v>3166423.8699999996</v>
      </c>
      <c r="Z92" s="38">
        <f t="shared" si="28"/>
        <v>194739.484</v>
      </c>
      <c r="AA92" s="38">
        <f t="shared" si="28"/>
        <v>269198.01000000007</v>
      </c>
      <c r="AB92" s="38">
        <f t="shared" si="28"/>
        <v>3630361.3639999996</v>
      </c>
      <c r="AC92" s="37"/>
      <c r="AD92" s="37"/>
      <c r="AE92" s="37"/>
      <c r="AF92" s="37"/>
    </row>
    <row r="93" spans="1:32" s="35" customFormat="1" ht="11.25" customHeight="1">
      <c r="A93" s="20" t="s">
        <v>122</v>
      </c>
      <c r="B93" s="21">
        <v>42004</v>
      </c>
      <c r="C93" s="6">
        <v>10750</v>
      </c>
      <c r="D93" s="6"/>
      <c r="E93" s="6">
        <v>92250</v>
      </c>
      <c r="F93" s="6"/>
      <c r="G93" s="6"/>
      <c r="H93" s="6"/>
      <c r="I93" s="6"/>
      <c r="J93" s="6"/>
      <c r="K93" s="6"/>
      <c r="L93" s="6"/>
      <c r="M93" s="6"/>
      <c r="N93" s="6"/>
      <c r="O93" s="6"/>
      <c r="P93" s="6"/>
      <c r="Q93" s="6"/>
      <c r="R93" s="6"/>
      <c r="S93" s="6"/>
      <c r="T93" s="6"/>
      <c r="U93" s="6"/>
      <c r="V93" s="6"/>
      <c r="W93" s="6"/>
      <c r="X93" s="6">
        <f aca="true" t="shared" si="29" ref="X93:X104">SUM(M93:W93)</f>
        <v>0</v>
      </c>
      <c r="Y93" s="6">
        <f aca="true" t="shared" si="30" ref="Y93:Y104">SUM(C93:W93)</f>
        <v>103000</v>
      </c>
      <c r="Z93" s="6">
        <f>'CtroExp ()'!R93</f>
        <v>7994.23</v>
      </c>
      <c r="AA93" s="6">
        <f>'CtroExp ()'!AX93</f>
        <v>89484.92</v>
      </c>
      <c r="AB93" s="6">
        <f aca="true" t="shared" si="31" ref="AB93:AB104">SUM(Y93:AA93)</f>
        <v>200479.15</v>
      </c>
      <c r="AC93" s="34"/>
      <c r="AD93" s="34"/>
      <c r="AE93" s="34"/>
      <c r="AF93" s="34"/>
    </row>
    <row r="94" spans="1:32" s="35" customFormat="1" ht="11.25" customHeight="1">
      <c r="A94" s="24" t="s">
        <v>122</v>
      </c>
      <c r="B94" s="21">
        <v>42035</v>
      </c>
      <c r="C94" s="6">
        <v>40966</v>
      </c>
      <c r="D94" s="6"/>
      <c r="E94" s="6">
        <v>113621</v>
      </c>
      <c r="F94" s="6"/>
      <c r="G94" s="6"/>
      <c r="H94" s="6"/>
      <c r="I94" s="6"/>
      <c r="J94" s="6"/>
      <c r="K94" s="6"/>
      <c r="L94" s="6"/>
      <c r="M94" s="6"/>
      <c r="N94" s="6"/>
      <c r="O94" s="6"/>
      <c r="P94" s="6"/>
      <c r="Q94" s="6"/>
      <c r="R94" s="6"/>
      <c r="S94" s="6"/>
      <c r="T94" s="6"/>
      <c r="U94" s="6"/>
      <c r="V94" s="6"/>
      <c r="W94" s="6"/>
      <c r="X94" s="6">
        <f t="shared" si="29"/>
        <v>0</v>
      </c>
      <c r="Y94" s="6">
        <f t="shared" si="30"/>
        <v>154587</v>
      </c>
      <c r="Z94" s="6">
        <f>'CtroExp ()'!R94</f>
        <v>19684.620000000003</v>
      </c>
      <c r="AA94" s="6">
        <f>'CtroExp ()'!AX94</f>
        <v>73876.66</v>
      </c>
      <c r="AB94" s="6">
        <f t="shared" si="31"/>
        <v>248148.28</v>
      </c>
      <c r="AC94" s="34"/>
      <c r="AD94" s="34"/>
      <c r="AE94" s="34"/>
      <c r="AF94" s="34"/>
    </row>
    <row r="95" spans="1:32" s="35" customFormat="1" ht="11.25" customHeight="1">
      <c r="A95" s="24" t="s">
        <v>122</v>
      </c>
      <c r="B95" s="21">
        <v>42063</v>
      </c>
      <c r="C95" s="6">
        <v>218649</v>
      </c>
      <c r="D95" s="6"/>
      <c r="E95" s="6">
        <v>52108.9</v>
      </c>
      <c r="F95" s="6"/>
      <c r="G95" s="6"/>
      <c r="H95" s="6"/>
      <c r="I95" s="6"/>
      <c r="J95" s="6"/>
      <c r="K95" s="6"/>
      <c r="L95" s="6"/>
      <c r="M95" s="6"/>
      <c r="N95" s="6"/>
      <c r="O95" s="6"/>
      <c r="P95" s="6"/>
      <c r="Q95" s="6"/>
      <c r="R95" s="6"/>
      <c r="S95" s="6"/>
      <c r="T95" s="6"/>
      <c r="U95" s="6"/>
      <c r="V95" s="6"/>
      <c r="W95" s="6"/>
      <c r="X95" s="6">
        <f t="shared" si="29"/>
        <v>0</v>
      </c>
      <c r="Y95" s="6">
        <f t="shared" si="30"/>
        <v>270757.9</v>
      </c>
      <c r="Z95" s="6">
        <f>'CtroExp ()'!R95</f>
        <v>2609.24</v>
      </c>
      <c r="AA95" s="6">
        <f>'CtroExp ()'!AX95</f>
        <v>9399.449999999999</v>
      </c>
      <c r="AB95" s="6">
        <f t="shared" si="31"/>
        <v>282766.59</v>
      </c>
      <c r="AC95" s="34"/>
      <c r="AD95" s="34"/>
      <c r="AE95" s="34"/>
      <c r="AF95" s="34"/>
    </row>
    <row r="96" spans="1:32" s="35" customFormat="1" ht="11.25" customHeight="1">
      <c r="A96" s="26" t="s">
        <v>122</v>
      </c>
      <c r="B96" s="21">
        <v>42094</v>
      </c>
      <c r="C96" s="6">
        <v>80942</v>
      </c>
      <c r="D96" s="6"/>
      <c r="E96" s="6">
        <v>55950</v>
      </c>
      <c r="F96" s="6"/>
      <c r="G96" s="6"/>
      <c r="H96" s="6"/>
      <c r="I96" s="6"/>
      <c r="J96" s="6"/>
      <c r="K96" s="6"/>
      <c r="L96" s="6"/>
      <c r="M96" s="6"/>
      <c r="N96" s="6"/>
      <c r="O96" s="6"/>
      <c r="P96" s="6"/>
      <c r="Q96" s="6"/>
      <c r="R96" s="6"/>
      <c r="S96" s="6"/>
      <c r="T96" s="6"/>
      <c r="U96" s="6"/>
      <c r="V96" s="6"/>
      <c r="W96" s="6"/>
      <c r="X96" s="6">
        <f t="shared" si="29"/>
        <v>0</v>
      </c>
      <c r="Y96" s="6">
        <f t="shared" si="30"/>
        <v>136892</v>
      </c>
      <c r="Z96" s="6">
        <f>'CtroExp ()'!R96</f>
        <v>8000</v>
      </c>
      <c r="AA96" s="6">
        <f>'CtroExp ()'!AX96</f>
        <v>117386</v>
      </c>
      <c r="AB96" s="6">
        <f t="shared" si="31"/>
        <v>262278</v>
      </c>
      <c r="AC96" s="34"/>
      <c r="AD96" s="34"/>
      <c r="AE96" s="34"/>
      <c r="AF96" s="34"/>
    </row>
    <row r="97" spans="1:32" s="35" customFormat="1" ht="11.25" customHeight="1">
      <c r="A97" s="24" t="s">
        <v>122</v>
      </c>
      <c r="B97" s="21">
        <v>42124</v>
      </c>
      <c r="C97" s="6">
        <v>125402</v>
      </c>
      <c r="D97" s="6"/>
      <c r="E97" s="6">
        <v>43100.07</v>
      </c>
      <c r="F97" s="6"/>
      <c r="G97" s="6"/>
      <c r="H97" s="6"/>
      <c r="I97" s="6"/>
      <c r="J97" s="6"/>
      <c r="K97" s="6"/>
      <c r="L97" s="6"/>
      <c r="M97" s="6"/>
      <c r="N97" s="6"/>
      <c r="O97" s="6"/>
      <c r="P97" s="6"/>
      <c r="Q97" s="6"/>
      <c r="R97" s="6"/>
      <c r="S97" s="6"/>
      <c r="T97" s="6"/>
      <c r="U97" s="6"/>
      <c r="V97" s="6"/>
      <c r="W97" s="6"/>
      <c r="X97" s="6">
        <f t="shared" si="29"/>
        <v>0</v>
      </c>
      <c r="Y97" s="6">
        <f t="shared" si="30"/>
        <v>168502.07</v>
      </c>
      <c r="Z97" s="6">
        <f>'CtroExp ()'!R97</f>
        <v>6225</v>
      </c>
      <c r="AA97" s="6">
        <f>'CtroExp ()'!AX97</f>
        <v>53121</v>
      </c>
      <c r="AB97" s="6">
        <f t="shared" si="31"/>
        <v>227848.07</v>
      </c>
      <c r="AC97" s="34"/>
      <c r="AD97" s="34"/>
      <c r="AE97" s="34"/>
      <c r="AF97" s="34"/>
    </row>
    <row r="98" spans="1:32" s="35" customFormat="1" ht="11.25" customHeight="1">
      <c r="A98" s="24" t="s">
        <v>122</v>
      </c>
      <c r="B98" s="21">
        <v>42155</v>
      </c>
      <c r="C98" s="6"/>
      <c r="D98" s="6"/>
      <c r="E98" s="6">
        <v>4</v>
      </c>
      <c r="F98" s="6"/>
      <c r="G98" s="6"/>
      <c r="H98" s="6"/>
      <c r="I98" s="6"/>
      <c r="J98" s="6"/>
      <c r="K98" s="6"/>
      <c r="L98" s="6"/>
      <c r="M98" s="6"/>
      <c r="N98" s="6"/>
      <c r="O98" s="6"/>
      <c r="P98" s="6"/>
      <c r="Q98" s="6"/>
      <c r="R98" s="6"/>
      <c r="S98" s="6"/>
      <c r="T98" s="6"/>
      <c r="U98" s="6"/>
      <c r="V98" s="6"/>
      <c r="W98" s="6"/>
      <c r="X98" s="6">
        <f t="shared" si="29"/>
        <v>0</v>
      </c>
      <c r="Y98" s="6">
        <f t="shared" si="30"/>
        <v>4</v>
      </c>
      <c r="Z98" s="6">
        <f>'CtroExp ()'!R98</f>
        <v>9000</v>
      </c>
      <c r="AA98" s="6">
        <f>'CtroExp ()'!AX98</f>
        <v>82530</v>
      </c>
      <c r="AB98" s="6">
        <f t="shared" si="31"/>
        <v>91534</v>
      </c>
      <c r="AC98" s="6"/>
      <c r="AD98" s="6"/>
      <c r="AE98" s="6"/>
      <c r="AF98" s="6"/>
    </row>
    <row r="99" spans="1:32" s="35" customFormat="1" ht="11.25" customHeight="1">
      <c r="A99" s="24" t="s">
        <v>122</v>
      </c>
      <c r="B99" s="21">
        <v>42185</v>
      </c>
      <c r="C99" s="6">
        <v>93076</v>
      </c>
      <c r="D99" s="6"/>
      <c r="E99" s="6">
        <v>57880</v>
      </c>
      <c r="F99" s="6"/>
      <c r="G99" s="6"/>
      <c r="H99" s="6"/>
      <c r="I99" s="6"/>
      <c r="J99" s="6"/>
      <c r="K99" s="6"/>
      <c r="L99" s="6"/>
      <c r="M99" s="6"/>
      <c r="N99" s="6"/>
      <c r="O99" s="6"/>
      <c r="P99" s="6"/>
      <c r="Q99" s="6"/>
      <c r="R99" s="6"/>
      <c r="S99" s="6"/>
      <c r="T99" s="6"/>
      <c r="U99" s="6"/>
      <c r="V99" s="6"/>
      <c r="W99" s="6"/>
      <c r="X99" s="6">
        <f t="shared" si="29"/>
        <v>0</v>
      </c>
      <c r="Y99" s="6">
        <f t="shared" si="30"/>
        <v>150956</v>
      </c>
      <c r="Z99" s="6">
        <f>'CtroExp ()'!R99</f>
        <v>7700</v>
      </c>
      <c r="AA99" s="6">
        <f>'CtroExp ()'!AX99</f>
        <v>35565</v>
      </c>
      <c r="AB99" s="6">
        <f t="shared" si="31"/>
        <v>194221</v>
      </c>
      <c r="AC99" s="34"/>
      <c r="AD99" s="34"/>
      <c r="AE99" s="34"/>
      <c r="AF99" s="34"/>
    </row>
    <row r="100" spans="1:32" s="35" customFormat="1" ht="11.25" customHeight="1">
      <c r="A100" s="24" t="s">
        <v>122</v>
      </c>
      <c r="B100" s="21">
        <v>42216</v>
      </c>
      <c r="C100" s="6">
        <v>115737</v>
      </c>
      <c r="D100" s="6"/>
      <c r="E100" s="6">
        <v>55000</v>
      </c>
      <c r="F100" s="6"/>
      <c r="G100" s="6"/>
      <c r="H100" s="6"/>
      <c r="I100" s="6"/>
      <c r="J100" s="6"/>
      <c r="K100" s="6"/>
      <c r="L100" s="6"/>
      <c r="M100" s="6"/>
      <c r="N100" s="6"/>
      <c r="O100" s="6"/>
      <c r="P100" s="6"/>
      <c r="Q100" s="6"/>
      <c r="R100" s="6"/>
      <c r="S100" s="6"/>
      <c r="T100" s="6"/>
      <c r="U100" s="6"/>
      <c r="V100" s="6"/>
      <c r="W100" s="6"/>
      <c r="X100" s="6">
        <f t="shared" si="29"/>
        <v>0</v>
      </c>
      <c r="Y100" s="6">
        <f t="shared" si="30"/>
        <v>170737</v>
      </c>
      <c r="Z100" s="6">
        <f>'CtroExp ()'!R100</f>
        <v>16374</v>
      </c>
      <c r="AA100" s="6">
        <f>'CtroExp ()'!AX100</f>
        <v>46234</v>
      </c>
      <c r="AB100" s="6">
        <f t="shared" si="31"/>
        <v>233345</v>
      </c>
      <c r="AC100" s="34"/>
      <c r="AD100" s="34"/>
      <c r="AE100" s="34"/>
      <c r="AF100" s="34"/>
    </row>
    <row r="101" spans="1:32" s="35" customFormat="1" ht="11.25" customHeight="1">
      <c r="A101" s="24" t="s">
        <v>122</v>
      </c>
      <c r="B101" s="21">
        <v>42247</v>
      </c>
      <c r="C101" s="6">
        <v>115737</v>
      </c>
      <c r="D101" s="6"/>
      <c r="E101" s="6">
        <v>55000</v>
      </c>
      <c r="F101" s="6"/>
      <c r="G101" s="6"/>
      <c r="H101" s="6"/>
      <c r="I101" s="6"/>
      <c r="J101" s="6"/>
      <c r="K101" s="6"/>
      <c r="L101" s="6"/>
      <c r="M101" s="6"/>
      <c r="N101" s="6"/>
      <c r="O101" s="6"/>
      <c r="P101" s="6"/>
      <c r="Q101" s="6"/>
      <c r="R101" s="6"/>
      <c r="S101" s="6"/>
      <c r="T101" s="6"/>
      <c r="U101" s="6"/>
      <c r="V101" s="6"/>
      <c r="W101" s="6"/>
      <c r="X101" s="6">
        <f t="shared" si="29"/>
        <v>0</v>
      </c>
      <c r="Y101" s="6">
        <f t="shared" si="30"/>
        <v>170737</v>
      </c>
      <c r="Z101" s="6">
        <f>'CtroExp ()'!R101</f>
        <v>16374</v>
      </c>
      <c r="AA101" s="6">
        <f>'CtroExp ()'!AX101</f>
        <v>46234</v>
      </c>
      <c r="AB101" s="6">
        <f t="shared" si="31"/>
        <v>233345</v>
      </c>
      <c r="AC101" s="6"/>
      <c r="AD101" s="6"/>
      <c r="AE101" s="6"/>
      <c r="AF101" s="34"/>
    </row>
    <row r="102" spans="1:32" s="35" customFormat="1" ht="11.25" customHeight="1">
      <c r="A102" s="24" t="s">
        <v>122</v>
      </c>
      <c r="B102" s="21">
        <v>42277</v>
      </c>
      <c r="C102" s="6">
        <v>220523</v>
      </c>
      <c r="D102" s="6"/>
      <c r="E102" s="6">
        <v>57696</v>
      </c>
      <c r="F102" s="6"/>
      <c r="G102" s="6"/>
      <c r="H102" s="6"/>
      <c r="I102" s="6"/>
      <c r="J102" s="6"/>
      <c r="K102" s="6"/>
      <c r="L102" s="6"/>
      <c r="M102" s="6"/>
      <c r="N102" s="6"/>
      <c r="O102" s="6"/>
      <c r="P102" s="6"/>
      <c r="Q102" s="6"/>
      <c r="R102" s="6"/>
      <c r="S102" s="6"/>
      <c r="T102" s="6"/>
      <c r="U102" s="6"/>
      <c r="V102" s="6"/>
      <c r="W102" s="6"/>
      <c r="X102" s="6">
        <f t="shared" si="29"/>
        <v>0</v>
      </c>
      <c r="Y102" s="6">
        <f t="shared" si="30"/>
        <v>278219</v>
      </c>
      <c r="Z102" s="6">
        <f>'CtroExp ()'!R102</f>
        <v>2500</v>
      </c>
      <c r="AA102" s="6">
        <f>'CtroExp ()'!AX102</f>
        <v>149661</v>
      </c>
      <c r="AB102" s="6">
        <f t="shared" si="31"/>
        <v>430380</v>
      </c>
      <c r="AC102" s="34"/>
      <c r="AD102" s="34"/>
      <c r="AE102" s="34"/>
      <c r="AF102" s="34"/>
    </row>
    <row r="103" spans="1:32" s="35" customFormat="1" ht="11.25" customHeight="1">
      <c r="A103" s="24" t="s">
        <v>122</v>
      </c>
      <c r="B103" s="21">
        <v>42308</v>
      </c>
      <c r="C103" s="6">
        <v>129200</v>
      </c>
      <c r="D103" s="6"/>
      <c r="E103" s="6">
        <v>128065</v>
      </c>
      <c r="F103" s="6"/>
      <c r="G103" s="6"/>
      <c r="H103" s="6"/>
      <c r="I103" s="6"/>
      <c r="J103" s="6"/>
      <c r="K103" s="6"/>
      <c r="L103" s="6"/>
      <c r="M103" s="6"/>
      <c r="N103" s="6"/>
      <c r="O103" s="6"/>
      <c r="P103" s="6"/>
      <c r="Q103" s="6"/>
      <c r="R103" s="6"/>
      <c r="S103" s="6"/>
      <c r="T103" s="6"/>
      <c r="U103" s="6"/>
      <c r="V103" s="6"/>
      <c r="W103" s="6"/>
      <c r="X103" s="6">
        <f t="shared" si="29"/>
        <v>0</v>
      </c>
      <c r="Y103" s="6">
        <f t="shared" si="30"/>
        <v>257265</v>
      </c>
      <c r="Z103" s="6">
        <f>'CtroExp ()'!R103</f>
        <v>3343.78</v>
      </c>
      <c r="AA103" s="6">
        <f>'CtroExp ()'!AX103</f>
        <v>53744.71</v>
      </c>
      <c r="AB103" s="6">
        <f t="shared" si="31"/>
        <v>314353.49</v>
      </c>
      <c r="AC103" s="34"/>
      <c r="AD103" s="34"/>
      <c r="AE103" s="34"/>
      <c r="AF103" s="34"/>
    </row>
    <row r="104" spans="1:32" s="35" customFormat="1" ht="11.25" customHeight="1">
      <c r="A104" s="24" t="s">
        <v>122</v>
      </c>
      <c r="B104" s="21">
        <v>42338</v>
      </c>
      <c r="C104" s="6">
        <v>188705</v>
      </c>
      <c r="D104" s="6"/>
      <c r="E104" s="6">
        <v>257601</v>
      </c>
      <c r="F104" s="6"/>
      <c r="G104" s="6"/>
      <c r="H104" s="6"/>
      <c r="I104" s="6"/>
      <c r="J104" s="6"/>
      <c r="K104" s="6"/>
      <c r="L104" s="6"/>
      <c r="M104" s="6"/>
      <c r="N104" s="6"/>
      <c r="O104" s="6"/>
      <c r="P104" s="6"/>
      <c r="Q104" s="6"/>
      <c r="R104" s="6"/>
      <c r="S104" s="6"/>
      <c r="T104" s="6"/>
      <c r="U104" s="6"/>
      <c r="V104" s="6"/>
      <c r="W104" s="6"/>
      <c r="X104" s="6">
        <f t="shared" si="29"/>
        <v>0</v>
      </c>
      <c r="Y104" s="6">
        <f t="shared" si="30"/>
        <v>446306</v>
      </c>
      <c r="Z104" s="6">
        <f>'CtroExp ()'!R104</f>
        <v>4585</v>
      </c>
      <c r="AA104" s="6">
        <f>'CtroExp ()'!AX104</f>
        <v>7200</v>
      </c>
      <c r="AB104" s="6">
        <f t="shared" si="31"/>
        <v>458091</v>
      </c>
      <c r="AC104" s="6"/>
      <c r="AD104" s="6"/>
      <c r="AE104" s="6"/>
      <c r="AF104" s="6"/>
    </row>
    <row r="105" spans="1:32" s="39" customFormat="1" ht="11.25" customHeight="1">
      <c r="A105" s="36" t="s">
        <v>61</v>
      </c>
      <c r="B105" s="37" t="s">
        <v>20</v>
      </c>
      <c r="C105" s="38">
        <f aca="true" t="shared" si="32" ref="C105:AB105">SUM(C93:C104)</f>
        <v>1339687</v>
      </c>
      <c r="D105" s="38">
        <f t="shared" si="32"/>
        <v>0</v>
      </c>
      <c r="E105" s="38">
        <f t="shared" si="32"/>
        <v>968275.97</v>
      </c>
      <c r="F105" s="38">
        <f t="shared" si="32"/>
        <v>0</v>
      </c>
      <c r="G105" s="38">
        <f t="shared" si="32"/>
        <v>0</v>
      </c>
      <c r="H105" s="38">
        <f t="shared" si="32"/>
        <v>0</v>
      </c>
      <c r="I105" s="38">
        <f t="shared" si="32"/>
        <v>0</v>
      </c>
      <c r="J105" s="38">
        <f t="shared" si="32"/>
        <v>0</v>
      </c>
      <c r="K105" s="38">
        <f t="shared" si="32"/>
        <v>0</v>
      </c>
      <c r="L105" s="38">
        <f t="shared" si="32"/>
        <v>0</v>
      </c>
      <c r="M105" s="38">
        <f t="shared" si="32"/>
        <v>0</v>
      </c>
      <c r="N105" s="38">
        <f t="shared" si="32"/>
        <v>0</v>
      </c>
      <c r="O105" s="38">
        <f t="shared" si="32"/>
        <v>0</v>
      </c>
      <c r="P105" s="38">
        <f t="shared" si="32"/>
        <v>0</v>
      </c>
      <c r="Q105" s="38">
        <f t="shared" si="32"/>
        <v>0</v>
      </c>
      <c r="R105" s="38">
        <f t="shared" si="32"/>
        <v>0</v>
      </c>
      <c r="S105" s="38">
        <f t="shared" si="32"/>
        <v>0</v>
      </c>
      <c r="T105" s="38">
        <f t="shared" si="32"/>
        <v>0</v>
      </c>
      <c r="U105" s="38">
        <f>SUM(U93:U104)</f>
        <v>0</v>
      </c>
      <c r="V105" s="38">
        <f t="shared" si="32"/>
        <v>0</v>
      </c>
      <c r="W105" s="38">
        <f t="shared" si="32"/>
        <v>0</v>
      </c>
      <c r="X105" s="38">
        <f t="shared" si="32"/>
        <v>0</v>
      </c>
      <c r="Y105" s="38">
        <f t="shared" si="32"/>
        <v>2307962.9699999997</v>
      </c>
      <c r="Z105" s="38">
        <f t="shared" si="32"/>
        <v>104389.87</v>
      </c>
      <c r="AA105" s="38">
        <f t="shared" si="32"/>
        <v>764436.74</v>
      </c>
      <c r="AB105" s="38">
        <f t="shared" si="32"/>
        <v>3176789.58</v>
      </c>
      <c r="AC105" s="37"/>
      <c r="AD105" s="37"/>
      <c r="AE105" s="37"/>
      <c r="AF105" s="37"/>
    </row>
    <row r="106" spans="1:32" s="35" customFormat="1" ht="11.25" customHeight="1">
      <c r="A106" s="20" t="s">
        <v>13</v>
      </c>
      <c r="B106" s="21">
        <v>42004</v>
      </c>
      <c r="C106" s="6">
        <v>25000</v>
      </c>
      <c r="D106" s="6"/>
      <c r="E106" s="6">
        <v>104950</v>
      </c>
      <c r="F106" s="6"/>
      <c r="G106" s="6"/>
      <c r="H106" s="6"/>
      <c r="I106" s="6"/>
      <c r="J106" s="6"/>
      <c r="K106" s="6"/>
      <c r="L106" s="6"/>
      <c r="M106" s="6"/>
      <c r="N106" s="6"/>
      <c r="O106" s="6"/>
      <c r="P106" s="6"/>
      <c r="Q106" s="6"/>
      <c r="R106" s="6"/>
      <c r="S106" s="6"/>
      <c r="T106" s="6"/>
      <c r="U106" s="6"/>
      <c r="V106" s="6"/>
      <c r="W106" s="6"/>
      <c r="X106" s="6">
        <f aca="true" t="shared" si="33" ref="X106:X117">SUM(M106:W106)</f>
        <v>0</v>
      </c>
      <c r="Y106" s="6">
        <f aca="true" t="shared" si="34" ref="Y106:Y117">SUM(C106:W106)</f>
        <v>129950</v>
      </c>
      <c r="Z106" s="6">
        <f>'CtroExp ()'!R106</f>
        <v>2000</v>
      </c>
      <c r="AA106" s="6">
        <f>'CtroExp ()'!AX106</f>
        <v>0</v>
      </c>
      <c r="AB106" s="6">
        <f aca="true" t="shared" si="35" ref="AB106:AB117">SUM(Y106:AA106)</f>
        <v>131950</v>
      </c>
      <c r="AC106" s="34"/>
      <c r="AD106" s="34"/>
      <c r="AE106" s="34"/>
      <c r="AF106" s="34"/>
    </row>
    <row r="107" spans="1:32" s="35" customFormat="1" ht="11.25" customHeight="1">
      <c r="A107" s="24" t="s">
        <v>13</v>
      </c>
      <c r="B107" s="21">
        <v>42035</v>
      </c>
      <c r="C107" s="6">
        <v>57500</v>
      </c>
      <c r="D107" s="6"/>
      <c r="E107" s="6">
        <v>172770</v>
      </c>
      <c r="F107" s="6"/>
      <c r="G107" s="6"/>
      <c r="H107" s="6"/>
      <c r="I107" s="6"/>
      <c r="J107" s="6"/>
      <c r="K107" s="6"/>
      <c r="L107" s="6"/>
      <c r="M107" s="6"/>
      <c r="N107" s="6"/>
      <c r="O107" s="6"/>
      <c r="P107" s="6"/>
      <c r="Q107" s="6"/>
      <c r="R107" s="6"/>
      <c r="S107" s="6"/>
      <c r="T107" s="6"/>
      <c r="U107" s="6"/>
      <c r="V107" s="6"/>
      <c r="W107" s="6"/>
      <c r="X107" s="6">
        <f t="shared" si="33"/>
        <v>0</v>
      </c>
      <c r="Y107" s="6">
        <f t="shared" si="34"/>
        <v>230270</v>
      </c>
      <c r="Z107" s="6">
        <f>'CtroExp ()'!R107</f>
        <v>0</v>
      </c>
      <c r="AA107" s="6">
        <f>'CtroExp ()'!AX107</f>
        <v>0</v>
      </c>
      <c r="AB107" s="6">
        <f t="shared" si="35"/>
        <v>230270</v>
      </c>
      <c r="AC107" s="34"/>
      <c r="AD107" s="34"/>
      <c r="AE107" s="34"/>
      <c r="AF107" s="34"/>
    </row>
    <row r="108" spans="1:32" s="35" customFormat="1" ht="11.25" customHeight="1">
      <c r="A108" s="24" t="s">
        <v>13</v>
      </c>
      <c r="B108" s="21">
        <v>42063</v>
      </c>
      <c r="C108" s="6">
        <v>203727</v>
      </c>
      <c r="D108" s="6"/>
      <c r="E108" s="6">
        <v>33000</v>
      </c>
      <c r="F108" s="6"/>
      <c r="G108" s="6"/>
      <c r="H108" s="6"/>
      <c r="I108" s="6"/>
      <c r="J108" s="6"/>
      <c r="K108" s="6"/>
      <c r="L108" s="6"/>
      <c r="M108" s="6"/>
      <c r="N108" s="6"/>
      <c r="O108" s="6"/>
      <c r="P108" s="6"/>
      <c r="Q108" s="6"/>
      <c r="R108" s="6"/>
      <c r="S108" s="6"/>
      <c r="T108" s="6"/>
      <c r="U108" s="6"/>
      <c r="V108" s="6"/>
      <c r="W108" s="6"/>
      <c r="X108" s="6">
        <f t="shared" si="33"/>
        <v>0</v>
      </c>
      <c r="Y108" s="6">
        <f t="shared" si="34"/>
        <v>236727</v>
      </c>
      <c r="Z108" s="6">
        <f>'CtroExp ()'!R108</f>
        <v>0</v>
      </c>
      <c r="AA108" s="6">
        <f>'CtroExp ()'!AX108</f>
        <v>0</v>
      </c>
      <c r="AB108" s="6">
        <f t="shared" si="35"/>
        <v>236727</v>
      </c>
      <c r="AC108" s="34"/>
      <c r="AD108" s="34"/>
      <c r="AE108" s="34"/>
      <c r="AF108" s="34"/>
    </row>
    <row r="109" spans="1:32" s="35" customFormat="1" ht="11.25" customHeight="1">
      <c r="A109" s="24" t="s">
        <v>13</v>
      </c>
      <c r="B109" s="21">
        <v>42094</v>
      </c>
      <c r="C109" s="6">
        <v>245075</v>
      </c>
      <c r="D109" s="6"/>
      <c r="E109" s="6">
        <v>39280</v>
      </c>
      <c r="F109" s="6"/>
      <c r="G109" s="6"/>
      <c r="H109" s="6"/>
      <c r="I109" s="6"/>
      <c r="J109" s="6"/>
      <c r="K109" s="6"/>
      <c r="L109" s="6"/>
      <c r="M109" s="6"/>
      <c r="N109" s="6"/>
      <c r="O109" s="6"/>
      <c r="P109" s="6"/>
      <c r="Q109" s="6"/>
      <c r="R109" s="6"/>
      <c r="S109" s="6"/>
      <c r="T109" s="6"/>
      <c r="U109" s="6"/>
      <c r="V109" s="6"/>
      <c r="W109" s="6"/>
      <c r="X109" s="6">
        <f t="shared" si="33"/>
        <v>0</v>
      </c>
      <c r="Y109" s="6">
        <f t="shared" si="34"/>
        <v>284355</v>
      </c>
      <c r="Z109" s="6">
        <f>'CtroExp ()'!R109</f>
        <v>4340</v>
      </c>
      <c r="AA109" s="6">
        <f>'CtroExp ()'!AX109</f>
        <v>0</v>
      </c>
      <c r="AB109" s="6">
        <f t="shared" si="35"/>
        <v>288695</v>
      </c>
      <c r="AC109" s="34"/>
      <c r="AD109" s="34"/>
      <c r="AE109" s="34"/>
      <c r="AF109" s="34"/>
    </row>
    <row r="110" spans="1:32" s="35" customFormat="1" ht="11.25" customHeight="1">
      <c r="A110" s="24" t="s">
        <v>13</v>
      </c>
      <c r="B110" s="21">
        <v>42124</v>
      </c>
      <c r="C110" s="6">
        <v>82690</v>
      </c>
      <c r="D110" s="6">
        <v>10462</v>
      </c>
      <c r="E110" s="6">
        <v>33000</v>
      </c>
      <c r="F110" s="6">
        <v>190445</v>
      </c>
      <c r="G110" s="6"/>
      <c r="H110" s="6"/>
      <c r="I110" s="6"/>
      <c r="J110" s="6"/>
      <c r="K110" s="6"/>
      <c r="L110" s="6"/>
      <c r="M110" s="6"/>
      <c r="N110" s="6"/>
      <c r="O110" s="6"/>
      <c r="P110" s="6"/>
      <c r="Q110" s="6"/>
      <c r="R110" s="6"/>
      <c r="S110" s="6"/>
      <c r="T110" s="6"/>
      <c r="U110" s="6"/>
      <c r="V110" s="6"/>
      <c r="W110" s="6"/>
      <c r="X110" s="6">
        <f t="shared" si="33"/>
        <v>0</v>
      </c>
      <c r="Y110" s="6">
        <f t="shared" si="34"/>
        <v>316597</v>
      </c>
      <c r="Z110" s="6">
        <f>'CtroExp ()'!R110</f>
        <v>2500</v>
      </c>
      <c r="AA110" s="6">
        <f>'CtroExp ()'!AX110</f>
        <v>0</v>
      </c>
      <c r="AB110" s="6">
        <f t="shared" si="35"/>
        <v>319097</v>
      </c>
      <c r="AC110" s="34"/>
      <c r="AD110" s="34"/>
      <c r="AE110" s="34"/>
      <c r="AF110" s="34"/>
    </row>
    <row r="111" spans="1:32" s="35" customFormat="1" ht="11.25" customHeight="1">
      <c r="A111" s="24" t="s">
        <v>13</v>
      </c>
      <c r="B111" s="21">
        <v>42155</v>
      </c>
      <c r="C111" s="6">
        <v>82690</v>
      </c>
      <c r="D111" s="6">
        <v>10462</v>
      </c>
      <c r="E111" s="6">
        <v>33000</v>
      </c>
      <c r="F111" s="6">
        <v>190445</v>
      </c>
      <c r="G111" s="6"/>
      <c r="H111" s="6"/>
      <c r="I111" s="6"/>
      <c r="J111" s="6"/>
      <c r="K111" s="6"/>
      <c r="L111" s="6"/>
      <c r="M111" s="6"/>
      <c r="N111" s="6"/>
      <c r="O111" s="6"/>
      <c r="P111" s="6"/>
      <c r="Q111" s="6"/>
      <c r="R111" s="6"/>
      <c r="S111" s="6"/>
      <c r="T111" s="6"/>
      <c r="U111" s="6"/>
      <c r="V111" s="6"/>
      <c r="W111" s="6"/>
      <c r="X111" s="6">
        <f t="shared" si="33"/>
        <v>0</v>
      </c>
      <c r="Y111" s="6">
        <f t="shared" si="34"/>
        <v>316597</v>
      </c>
      <c r="Z111" s="6">
        <f>'CtroExp ()'!R111</f>
        <v>2500</v>
      </c>
      <c r="AA111" s="6">
        <f>'CtroExp ()'!AX111</f>
        <v>0</v>
      </c>
      <c r="AB111" s="6">
        <f t="shared" si="35"/>
        <v>319097</v>
      </c>
      <c r="AC111" s="6"/>
      <c r="AD111" s="6"/>
      <c r="AE111" s="6"/>
      <c r="AF111" s="6"/>
    </row>
    <row r="112" spans="1:32" s="35" customFormat="1" ht="11.25" customHeight="1">
      <c r="A112" s="24" t="s">
        <v>13</v>
      </c>
      <c r="B112" s="21">
        <v>42185</v>
      </c>
      <c r="C112" s="6">
        <v>113836</v>
      </c>
      <c r="D112" s="6"/>
      <c r="E112" s="6">
        <v>63150</v>
      </c>
      <c r="F112" s="6">
        <v>146323</v>
      </c>
      <c r="G112" s="6"/>
      <c r="H112" s="6"/>
      <c r="I112" s="6"/>
      <c r="J112" s="6"/>
      <c r="K112" s="6"/>
      <c r="L112" s="6"/>
      <c r="M112" s="6"/>
      <c r="N112" s="6"/>
      <c r="O112" s="6"/>
      <c r="P112" s="6"/>
      <c r="Q112" s="6"/>
      <c r="R112" s="6"/>
      <c r="S112" s="6"/>
      <c r="T112" s="6"/>
      <c r="U112" s="6"/>
      <c r="V112" s="6"/>
      <c r="W112" s="6"/>
      <c r="X112" s="6">
        <f t="shared" si="33"/>
        <v>0</v>
      </c>
      <c r="Y112" s="6">
        <f t="shared" si="34"/>
        <v>323309</v>
      </c>
      <c r="Z112" s="6">
        <f>'CtroExp ()'!R112</f>
        <v>0</v>
      </c>
      <c r="AA112" s="6">
        <f>'CtroExp ()'!AX112</f>
        <v>0</v>
      </c>
      <c r="AB112" s="6">
        <f t="shared" si="35"/>
        <v>323309</v>
      </c>
      <c r="AC112" s="34"/>
      <c r="AD112" s="34"/>
      <c r="AE112" s="34"/>
      <c r="AF112" s="34"/>
    </row>
    <row r="113" spans="1:32" s="35" customFormat="1" ht="11.25" customHeight="1">
      <c r="A113" s="26" t="s">
        <v>13</v>
      </c>
      <c r="B113" s="21">
        <v>42216</v>
      </c>
      <c r="C113" s="6">
        <v>78592</v>
      </c>
      <c r="D113" s="6">
        <v>32950</v>
      </c>
      <c r="E113" s="6">
        <v>31000</v>
      </c>
      <c r="F113" s="6">
        <v>130731</v>
      </c>
      <c r="G113" s="6"/>
      <c r="H113" s="6"/>
      <c r="I113" s="6"/>
      <c r="J113" s="6"/>
      <c r="K113" s="6"/>
      <c r="L113" s="6"/>
      <c r="M113" s="6"/>
      <c r="N113" s="6"/>
      <c r="O113" s="6"/>
      <c r="P113" s="6"/>
      <c r="Q113" s="6"/>
      <c r="R113" s="6"/>
      <c r="S113" s="6"/>
      <c r="T113" s="6"/>
      <c r="U113" s="6"/>
      <c r="V113" s="6"/>
      <c r="W113" s="6"/>
      <c r="X113" s="6">
        <f t="shared" si="33"/>
        <v>0</v>
      </c>
      <c r="Y113" s="6">
        <f t="shared" si="34"/>
        <v>273273</v>
      </c>
      <c r="Z113" s="6">
        <f>'CtroExp ()'!R113</f>
        <v>0</v>
      </c>
      <c r="AA113" s="6">
        <f>'CtroExp ()'!AX113</f>
        <v>0</v>
      </c>
      <c r="AB113" s="6">
        <f t="shared" si="35"/>
        <v>273273</v>
      </c>
      <c r="AC113" s="34"/>
      <c r="AD113" s="34"/>
      <c r="AE113" s="34"/>
      <c r="AF113" s="34"/>
    </row>
    <row r="114" spans="1:32" s="35" customFormat="1" ht="11.25" customHeight="1">
      <c r="A114" s="24" t="s">
        <v>13</v>
      </c>
      <c r="B114" s="21">
        <v>42247</v>
      </c>
      <c r="C114" s="6">
        <v>70415</v>
      </c>
      <c r="D114" s="6"/>
      <c r="E114" s="6"/>
      <c r="F114" s="6">
        <v>135654</v>
      </c>
      <c r="G114" s="6"/>
      <c r="H114" s="6"/>
      <c r="I114" s="6"/>
      <c r="J114" s="6"/>
      <c r="K114" s="6"/>
      <c r="L114" s="6"/>
      <c r="M114" s="6"/>
      <c r="N114" s="6"/>
      <c r="O114" s="6"/>
      <c r="P114" s="6"/>
      <c r="Q114" s="6"/>
      <c r="R114" s="6"/>
      <c r="S114" s="6"/>
      <c r="T114" s="6"/>
      <c r="U114" s="6"/>
      <c r="V114" s="6"/>
      <c r="W114" s="6"/>
      <c r="X114" s="6">
        <f t="shared" si="33"/>
        <v>0</v>
      </c>
      <c r="Y114" s="6">
        <f t="shared" si="34"/>
        <v>206069</v>
      </c>
      <c r="Z114" s="6">
        <f>'CtroExp ()'!R114</f>
        <v>0</v>
      </c>
      <c r="AA114" s="6">
        <f>'CtroExp ()'!AX114</f>
        <v>0</v>
      </c>
      <c r="AB114" s="6">
        <f t="shared" si="35"/>
        <v>206069</v>
      </c>
      <c r="AC114" s="6"/>
      <c r="AD114" s="6"/>
      <c r="AE114" s="6"/>
      <c r="AF114" s="34"/>
    </row>
    <row r="115" spans="1:32" s="35" customFormat="1" ht="11.25" customHeight="1">
      <c r="A115" s="24" t="s">
        <v>13</v>
      </c>
      <c r="B115" s="21">
        <v>42277</v>
      </c>
      <c r="C115" s="6">
        <v>23800</v>
      </c>
      <c r="D115" s="6"/>
      <c r="E115" s="6">
        <v>33000</v>
      </c>
      <c r="F115" s="6">
        <v>83121</v>
      </c>
      <c r="G115" s="6"/>
      <c r="H115" s="6"/>
      <c r="I115" s="6"/>
      <c r="J115" s="6"/>
      <c r="K115" s="6"/>
      <c r="L115" s="6"/>
      <c r="M115" s="6"/>
      <c r="N115" s="6"/>
      <c r="O115" s="6"/>
      <c r="P115" s="6"/>
      <c r="Q115" s="6"/>
      <c r="R115" s="6"/>
      <c r="S115" s="6"/>
      <c r="T115" s="6"/>
      <c r="U115" s="6"/>
      <c r="V115" s="6"/>
      <c r="W115" s="6"/>
      <c r="X115" s="6">
        <f t="shared" si="33"/>
        <v>0</v>
      </c>
      <c r="Y115" s="6">
        <f t="shared" si="34"/>
        <v>139921</v>
      </c>
      <c r="Z115" s="6">
        <f>'CtroExp ()'!R115</f>
        <v>0</v>
      </c>
      <c r="AA115" s="6">
        <f>'CtroExp ()'!AX115</f>
        <v>0</v>
      </c>
      <c r="AB115" s="6">
        <f t="shared" si="35"/>
        <v>139921</v>
      </c>
      <c r="AC115" s="34"/>
      <c r="AD115" s="34"/>
      <c r="AE115" s="34"/>
      <c r="AF115" s="34"/>
    </row>
    <row r="116" spans="1:32" s="35" customFormat="1" ht="11.25" customHeight="1">
      <c r="A116" s="24" t="s">
        <v>13</v>
      </c>
      <c r="B116" s="21">
        <v>42308</v>
      </c>
      <c r="C116" s="6">
        <v>136994</v>
      </c>
      <c r="D116" s="6"/>
      <c r="E116" s="6">
        <v>74025</v>
      </c>
      <c r="F116" s="6">
        <v>95630</v>
      </c>
      <c r="G116" s="6"/>
      <c r="H116" s="6"/>
      <c r="I116" s="6"/>
      <c r="J116" s="6"/>
      <c r="K116" s="6"/>
      <c r="L116" s="6"/>
      <c r="M116" s="6"/>
      <c r="N116" s="6"/>
      <c r="O116" s="6"/>
      <c r="P116" s="6"/>
      <c r="Q116" s="6"/>
      <c r="R116" s="6"/>
      <c r="S116" s="6"/>
      <c r="T116" s="6"/>
      <c r="U116" s="6"/>
      <c r="V116" s="6"/>
      <c r="W116" s="6"/>
      <c r="X116" s="6">
        <f t="shared" si="33"/>
        <v>0</v>
      </c>
      <c r="Y116" s="6">
        <f t="shared" si="34"/>
        <v>306649</v>
      </c>
      <c r="Z116" s="6">
        <f>'CtroExp ()'!R116</f>
        <v>0</v>
      </c>
      <c r="AA116" s="6">
        <f>'CtroExp ()'!AX116</f>
        <v>0</v>
      </c>
      <c r="AB116" s="6">
        <f t="shared" si="35"/>
        <v>306649</v>
      </c>
      <c r="AC116" s="34"/>
      <c r="AD116" s="34"/>
      <c r="AE116" s="34"/>
      <c r="AF116" s="34"/>
    </row>
    <row r="117" spans="1:32" s="35" customFormat="1" ht="11.25" customHeight="1">
      <c r="A117" s="24" t="s">
        <v>13</v>
      </c>
      <c r="B117" s="21">
        <v>42338</v>
      </c>
      <c r="C117" s="6">
        <v>45800</v>
      </c>
      <c r="D117" s="6"/>
      <c r="E117" s="6">
        <v>146196</v>
      </c>
      <c r="F117" s="6">
        <v>40300</v>
      </c>
      <c r="G117" s="6"/>
      <c r="H117" s="6"/>
      <c r="I117" s="6"/>
      <c r="J117" s="6"/>
      <c r="K117" s="6"/>
      <c r="L117" s="6"/>
      <c r="M117" s="6"/>
      <c r="N117" s="6"/>
      <c r="O117" s="6"/>
      <c r="P117" s="6"/>
      <c r="Q117" s="6"/>
      <c r="R117" s="6"/>
      <c r="S117" s="6"/>
      <c r="T117" s="6"/>
      <c r="U117" s="6"/>
      <c r="V117" s="6"/>
      <c r="W117" s="6"/>
      <c r="X117" s="6">
        <f t="shared" si="33"/>
        <v>0</v>
      </c>
      <c r="Y117" s="6">
        <f t="shared" si="34"/>
        <v>232296</v>
      </c>
      <c r="Z117" s="6">
        <f>'CtroExp ()'!R117</f>
        <v>0</v>
      </c>
      <c r="AA117" s="6">
        <f>'CtroExp ()'!AX117</f>
        <v>0</v>
      </c>
      <c r="AB117" s="6">
        <f t="shared" si="35"/>
        <v>232296</v>
      </c>
      <c r="AC117" s="6"/>
      <c r="AD117" s="6"/>
      <c r="AE117" s="6"/>
      <c r="AF117" s="6"/>
    </row>
    <row r="118" spans="1:32" s="39" customFormat="1" ht="11.25" customHeight="1">
      <c r="A118" s="36" t="s">
        <v>13</v>
      </c>
      <c r="B118" s="37" t="s">
        <v>20</v>
      </c>
      <c r="C118" s="38">
        <f aca="true" t="shared" si="36" ref="C118:AB118">SUM(C106:C117)</f>
        <v>1166119</v>
      </c>
      <c r="D118" s="38">
        <f t="shared" si="36"/>
        <v>53874</v>
      </c>
      <c r="E118" s="38">
        <f t="shared" si="36"/>
        <v>763371</v>
      </c>
      <c r="F118" s="38">
        <f t="shared" si="36"/>
        <v>1012649</v>
      </c>
      <c r="G118" s="38">
        <f t="shared" si="36"/>
        <v>0</v>
      </c>
      <c r="H118" s="38">
        <f t="shared" si="36"/>
        <v>0</v>
      </c>
      <c r="I118" s="38">
        <f t="shared" si="36"/>
        <v>0</v>
      </c>
      <c r="J118" s="38">
        <f t="shared" si="36"/>
        <v>0</v>
      </c>
      <c r="K118" s="38">
        <f t="shared" si="36"/>
        <v>0</v>
      </c>
      <c r="L118" s="38">
        <f t="shared" si="36"/>
        <v>0</v>
      </c>
      <c r="M118" s="38">
        <f t="shared" si="36"/>
        <v>0</v>
      </c>
      <c r="N118" s="38">
        <f t="shared" si="36"/>
        <v>0</v>
      </c>
      <c r="O118" s="38">
        <f t="shared" si="36"/>
        <v>0</v>
      </c>
      <c r="P118" s="38">
        <f t="shared" si="36"/>
        <v>0</v>
      </c>
      <c r="Q118" s="38">
        <f t="shared" si="36"/>
        <v>0</v>
      </c>
      <c r="R118" s="38">
        <f t="shared" si="36"/>
        <v>0</v>
      </c>
      <c r="S118" s="38">
        <f t="shared" si="36"/>
        <v>0</v>
      </c>
      <c r="T118" s="38">
        <f t="shared" si="36"/>
        <v>0</v>
      </c>
      <c r="U118" s="38">
        <f>SUM(U106:U117)</f>
        <v>0</v>
      </c>
      <c r="V118" s="38">
        <f t="shared" si="36"/>
        <v>0</v>
      </c>
      <c r="W118" s="38">
        <f t="shared" si="36"/>
        <v>0</v>
      </c>
      <c r="X118" s="38">
        <f t="shared" si="36"/>
        <v>0</v>
      </c>
      <c r="Y118" s="38">
        <f t="shared" si="36"/>
        <v>2996013</v>
      </c>
      <c r="Z118" s="38">
        <f t="shared" si="36"/>
        <v>11340</v>
      </c>
      <c r="AA118" s="38">
        <f t="shared" si="36"/>
        <v>0</v>
      </c>
      <c r="AB118" s="38">
        <f t="shared" si="36"/>
        <v>3007353</v>
      </c>
      <c r="AC118" s="37"/>
      <c r="AD118" s="37"/>
      <c r="AE118" s="37"/>
      <c r="AF118" s="37"/>
    </row>
    <row r="119" spans="1:32" s="35" customFormat="1" ht="11.25" customHeight="1">
      <c r="A119" s="20" t="s">
        <v>14</v>
      </c>
      <c r="B119" s="21">
        <v>42004</v>
      </c>
      <c r="C119" s="6"/>
      <c r="D119" s="6"/>
      <c r="E119" s="6"/>
      <c r="F119" s="6"/>
      <c r="G119" s="6"/>
      <c r="H119" s="6"/>
      <c r="I119" s="6"/>
      <c r="J119" s="6"/>
      <c r="K119" s="6"/>
      <c r="L119" s="6"/>
      <c r="M119" s="6"/>
      <c r="N119" s="6"/>
      <c r="O119" s="6"/>
      <c r="P119" s="6"/>
      <c r="Q119" s="6"/>
      <c r="R119" s="6"/>
      <c r="S119" s="6"/>
      <c r="T119" s="6"/>
      <c r="U119" s="6"/>
      <c r="V119" s="6"/>
      <c r="W119" s="6"/>
      <c r="X119" s="6">
        <f aca="true" t="shared" si="37" ref="X119:X130">SUM(M119:W119)</f>
        <v>0</v>
      </c>
      <c r="Y119" s="6">
        <f aca="true" t="shared" si="38" ref="Y119:Y130">SUM(C119:W119)</f>
        <v>0</v>
      </c>
      <c r="Z119" s="6">
        <f>'CtroExp ()'!R119</f>
        <v>110244</v>
      </c>
      <c r="AA119" s="6">
        <f>'CtroExp ()'!AX119</f>
        <v>402977</v>
      </c>
      <c r="AB119" s="6">
        <f aca="true" t="shared" si="39" ref="AB119:AB130">SUM(Y119:AA119)</f>
        <v>513221</v>
      </c>
      <c r="AC119" s="34"/>
      <c r="AD119" s="34"/>
      <c r="AE119" s="34"/>
      <c r="AF119" s="34"/>
    </row>
    <row r="120" spans="1:32" s="35" customFormat="1" ht="11.25" customHeight="1">
      <c r="A120" s="24" t="s">
        <v>14</v>
      </c>
      <c r="B120" s="21">
        <v>42035</v>
      </c>
      <c r="C120" s="6"/>
      <c r="D120" s="6"/>
      <c r="E120" s="6"/>
      <c r="F120" s="6"/>
      <c r="G120" s="6"/>
      <c r="H120" s="6"/>
      <c r="I120" s="6"/>
      <c r="J120" s="6"/>
      <c r="K120" s="6"/>
      <c r="L120" s="6"/>
      <c r="M120" s="6"/>
      <c r="N120" s="6"/>
      <c r="O120" s="6"/>
      <c r="P120" s="6"/>
      <c r="Q120" s="6"/>
      <c r="R120" s="6"/>
      <c r="S120" s="6"/>
      <c r="T120" s="6"/>
      <c r="U120" s="6"/>
      <c r="V120" s="6"/>
      <c r="W120" s="6"/>
      <c r="X120" s="6">
        <f t="shared" si="37"/>
        <v>0</v>
      </c>
      <c r="Y120" s="6">
        <f t="shared" si="38"/>
        <v>0</v>
      </c>
      <c r="Z120" s="6">
        <f>'CtroExp ()'!R120</f>
        <v>89257</v>
      </c>
      <c r="AA120" s="6">
        <f>'CtroExp ()'!AX120</f>
        <v>189313</v>
      </c>
      <c r="AB120" s="6">
        <f t="shared" si="39"/>
        <v>278570</v>
      </c>
      <c r="AC120" s="34"/>
      <c r="AD120" s="34"/>
      <c r="AE120" s="34"/>
      <c r="AF120" s="34"/>
    </row>
    <row r="121" spans="1:32" s="35" customFormat="1" ht="11.25" customHeight="1">
      <c r="A121" s="24" t="s">
        <v>14</v>
      </c>
      <c r="B121" s="21">
        <v>42063</v>
      </c>
      <c r="C121" s="6">
        <v>365149</v>
      </c>
      <c r="D121" s="6"/>
      <c r="E121" s="6"/>
      <c r="F121" s="6"/>
      <c r="G121" s="6"/>
      <c r="H121" s="6"/>
      <c r="I121" s="6"/>
      <c r="J121" s="6"/>
      <c r="K121" s="6"/>
      <c r="L121" s="6"/>
      <c r="M121" s="6"/>
      <c r="N121" s="6"/>
      <c r="O121" s="6"/>
      <c r="P121" s="6"/>
      <c r="Q121" s="6"/>
      <c r="R121" s="6"/>
      <c r="S121" s="6"/>
      <c r="T121" s="6"/>
      <c r="U121" s="6"/>
      <c r="V121" s="6"/>
      <c r="W121" s="6"/>
      <c r="X121" s="6">
        <f t="shared" si="37"/>
        <v>0</v>
      </c>
      <c r="Y121" s="6">
        <f t="shared" si="38"/>
        <v>365149</v>
      </c>
      <c r="Z121" s="6">
        <f>'CtroExp ()'!R121</f>
        <v>33800</v>
      </c>
      <c r="AA121" s="6">
        <f>'CtroExp ()'!AX121</f>
        <v>97295</v>
      </c>
      <c r="AB121" s="6">
        <f t="shared" si="39"/>
        <v>496244</v>
      </c>
      <c r="AC121" s="34"/>
      <c r="AD121" s="34"/>
      <c r="AE121" s="34"/>
      <c r="AF121" s="34"/>
    </row>
    <row r="122" spans="1:32" s="35" customFormat="1" ht="11.25" customHeight="1">
      <c r="A122" s="24" t="s">
        <v>14</v>
      </c>
      <c r="B122" s="21">
        <v>42094</v>
      </c>
      <c r="C122" s="6">
        <v>58819</v>
      </c>
      <c r="D122" s="6"/>
      <c r="E122" s="6"/>
      <c r="F122" s="6"/>
      <c r="G122" s="6"/>
      <c r="H122" s="6"/>
      <c r="I122" s="6"/>
      <c r="J122" s="6"/>
      <c r="K122" s="6"/>
      <c r="L122" s="6"/>
      <c r="M122" s="6"/>
      <c r="N122" s="6"/>
      <c r="O122" s="6"/>
      <c r="P122" s="6"/>
      <c r="Q122" s="6"/>
      <c r="R122" s="6"/>
      <c r="S122" s="6"/>
      <c r="T122" s="6"/>
      <c r="U122" s="6"/>
      <c r="V122" s="6"/>
      <c r="W122" s="6"/>
      <c r="X122" s="6">
        <f t="shared" si="37"/>
        <v>0</v>
      </c>
      <c r="Y122" s="6">
        <f t="shared" si="38"/>
        <v>58819</v>
      </c>
      <c r="Z122" s="6">
        <f>'CtroExp ()'!R122</f>
        <v>12340</v>
      </c>
      <c r="AA122" s="6">
        <f>'CtroExp ()'!AX122</f>
        <v>365392</v>
      </c>
      <c r="AB122" s="6">
        <f t="shared" si="39"/>
        <v>436551</v>
      </c>
      <c r="AC122" s="34"/>
      <c r="AD122" s="34"/>
      <c r="AE122" s="6"/>
      <c r="AF122" s="34"/>
    </row>
    <row r="123" spans="1:32" s="35" customFormat="1" ht="11.25" customHeight="1">
      <c r="A123" s="24" t="s">
        <v>14</v>
      </c>
      <c r="B123" s="21">
        <v>42124</v>
      </c>
      <c r="C123" s="6">
        <v>54713</v>
      </c>
      <c r="D123" s="6"/>
      <c r="E123" s="6"/>
      <c r="F123" s="6"/>
      <c r="G123" s="6"/>
      <c r="H123" s="6"/>
      <c r="I123" s="6"/>
      <c r="J123" s="6"/>
      <c r="K123" s="6"/>
      <c r="L123" s="6"/>
      <c r="M123" s="6"/>
      <c r="N123" s="6"/>
      <c r="O123" s="6"/>
      <c r="P123" s="6"/>
      <c r="Q123" s="6"/>
      <c r="R123" s="6"/>
      <c r="S123" s="6"/>
      <c r="T123" s="6"/>
      <c r="U123" s="6"/>
      <c r="V123" s="6"/>
      <c r="W123" s="6"/>
      <c r="X123" s="6">
        <f t="shared" si="37"/>
        <v>0</v>
      </c>
      <c r="Y123" s="6">
        <f t="shared" si="38"/>
        <v>54713</v>
      </c>
      <c r="Z123" s="6">
        <f>'CtroExp ()'!R123</f>
        <v>66200</v>
      </c>
      <c r="AA123" s="6">
        <f>'CtroExp ()'!AX123</f>
        <v>474584</v>
      </c>
      <c r="AB123" s="6">
        <f t="shared" si="39"/>
        <v>595497</v>
      </c>
      <c r="AC123" s="34"/>
      <c r="AD123" s="34"/>
      <c r="AE123" s="34"/>
      <c r="AF123" s="34"/>
    </row>
    <row r="124" spans="1:32" s="35" customFormat="1" ht="11.25" customHeight="1">
      <c r="A124" s="24" t="s">
        <v>14</v>
      </c>
      <c r="B124" s="21">
        <v>42155</v>
      </c>
      <c r="C124" s="6">
        <v>13200</v>
      </c>
      <c r="D124" s="6"/>
      <c r="E124" s="6"/>
      <c r="F124" s="6"/>
      <c r="G124" s="6"/>
      <c r="H124" s="6"/>
      <c r="I124" s="6"/>
      <c r="J124" s="6"/>
      <c r="K124" s="6"/>
      <c r="L124" s="6"/>
      <c r="M124" s="6"/>
      <c r="N124" s="6"/>
      <c r="O124" s="6"/>
      <c r="P124" s="6"/>
      <c r="Q124" s="6"/>
      <c r="R124" s="6"/>
      <c r="S124" s="6"/>
      <c r="T124" s="6"/>
      <c r="U124" s="6"/>
      <c r="V124" s="6"/>
      <c r="W124" s="6"/>
      <c r="X124" s="6">
        <f t="shared" si="37"/>
        <v>0</v>
      </c>
      <c r="Y124" s="6">
        <f t="shared" si="38"/>
        <v>13200</v>
      </c>
      <c r="Z124" s="6">
        <f>'CtroExp ()'!R124</f>
        <v>73896</v>
      </c>
      <c r="AA124" s="6">
        <f>'CtroExp ()'!AX124</f>
        <v>364108</v>
      </c>
      <c r="AB124" s="6">
        <f t="shared" si="39"/>
        <v>451204</v>
      </c>
      <c r="AC124" s="6"/>
      <c r="AD124" s="6"/>
      <c r="AE124" s="6"/>
      <c r="AF124" s="6"/>
    </row>
    <row r="125" spans="1:32" s="35" customFormat="1" ht="11.25" customHeight="1">
      <c r="A125" s="24" t="s">
        <v>14</v>
      </c>
      <c r="B125" s="21">
        <v>42185</v>
      </c>
      <c r="C125" s="6">
        <v>36000</v>
      </c>
      <c r="D125" s="6"/>
      <c r="E125" s="6"/>
      <c r="F125" s="6"/>
      <c r="G125" s="6"/>
      <c r="H125" s="6"/>
      <c r="I125" s="6"/>
      <c r="J125" s="6"/>
      <c r="K125" s="6"/>
      <c r="L125" s="6"/>
      <c r="M125" s="6"/>
      <c r="N125" s="6"/>
      <c r="O125" s="6"/>
      <c r="P125" s="6"/>
      <c r="Q125" s="6"/>
      <c r="R125" s="6"/>
      <c r="S125" s="6"/>
      <c r="T125" s="6"/>
      <c r="U125" s="6">
        <v>15926</v>
      </c>
      <c r="V125" s="6"/>
      <c r="W125" s="6"/>
      <c r="X125" s="6">
        <f t="shared" si="37"/>
        <v>15926</v>
      </c>
      <c r="Y125" s="6">
        <f t="shared" si="38"/>
        <v>51926</v>
      </c>
      <c r="Z125" s="6">
        <f>'CtroExp ()'!R125</f>
        <v>76685</v>
      </c>
      <c r="AA125" s="6">
        <f>'CtroExp ()'!AX125</f>
        <v>462341</v>
      </c>
      <c r="AB125" s="6">
        <f t="shared" si="39"/>
        <v>590952</v>
      </c>
      <c r="AC125" s="34"/>
      <c r="AD125" s="34"/>
      <c r="AE125" s="34"/>
      <c r="AF125" s="34"/>
    </row>
    <row r="126" spans="1:32" s="35" customFormat="1" ht="11.25" customHeight="1">
      <c r="A126" s="26" t="s">
        <v>14</v>
      </c>
      <c r="B126" s="21">
        <v>42216</v>
      </c>
      <c r="C126" s="6">
        <v>60094</v>
      </c>
      <c r="D126" s="6"/>
      <c r="E126" s="6"/>
      <c r="F126" s="6"/>
      <c r="G126" s="6"/>
      <c r="H126" s="6"/>
      <c r="I126" s="6"/>
      <c r="J126" s="6"/>
      <c r="K126" s="6"/>
      <c r="L126" s="6"/>
      <c r="M126" s="6"/>
      <c r="N126" s="6"/>
      <c r="O126" s="6"/>
      <c r="P126" s="6"/>
      <c r="Q126" s="6"/>
      <c r="R126" s="6"/>
      <c r="S126" s="6"/>
      <c r="T126" s="6"/>
      <c r="U126" s="6"/>
      <c r="V126" s="6"/>
      <c r="W126" s="6"/>
      <c r="X126" s="6">
        <f t="shared" si="37"/>
        <v>0</v>
      </c>
      <c r="Y126" s="6">
        <f t="shared" si="38"/>
        <v>60094</v>
      </c>
      <c r="Z126" s="6">
        <f>'CtroExp ()'!R126</f>
        <v>74085</v>
      </c>
      <c r="AA126" s="6">
        <f>'CtroExp ()'!AX126</f>
        <v>403743</v>
      </c>
      <c r="AB126" s="6">
        <f t="shared" si="39"/>
        <v>537922</v>
      </c>
      <c r="AC126" s="34"/>
      <c r="AD126" s="34"/>
      <c r="AE126" s="34"/>
      <c r="AF126" s="34"/>
    </row>
    <row r="127" spans="1:32" s="35" customFormat="1" ht="11.25" customHeight="1">
      <c r="A127" s="24" t="s">
        <v>14</v>
      </c>
      <c r="B127" s="21">
        <v>42247</v>
      </c>
      <c r="C127" s="6">
        <v>83854</v>
      </c>
      <c r="D127" s="6"/>
      <c r="E127" s="6"/>
      <c r="F127" s="6"/>
      <c r="G127" s="6"/>
      <c r="H127" s="6"/>
      <c r="I127" s="6"/>
      <c r="J127" s="6"/>
      <c r="K127" s="6"/>
      <c r="L127" s="6"/>
      <c r="M127" s="6"/>
      <c r="N127" s="6"/>
      <c r="O127" s="6"/>
      <c r="P127" s="6"/>
      <c r="Q127" s="6"/>
      <c r="R127" s="6"/>
      <c r="S127" s="6"/>
      <c r="T127" s="6"/>
      <c r="U127" s="6"/>
      <c r="V127" s="6"/>
      <c r="W127" s="6"/>
      <c r="X127" s="6">
        <f t="shared" si="37"/>
        <v>0</v>
      </c>
      <c r="Y127" s="6">
        <f t="shared" si="38"/>
        <v>83854</v>
      </c>
      <c r="Z127" s="6">
        <f>'CtroExp ()'!R127</f>
        <v>82016</v>
      </c>
      <c r="AA127" s="6">
        <f>'CtroExp ()'!AX127</f>
        <v>485655</v>
      </c>
      <c r="AB127" s="6">
        <f t="shared" si="39"/>
        <v>651525</v>
      </c>
      <c r="AC127" s="6"/>
      <c r="AD127" s="6"/>
      <c r="AE127" s="6"/>
      <c r="AF127" s="34"/>
    </row>
    <row r="128" spans="1:32" s="35" customFormat="1" ht="11.25" customHeight="1">
      <c r="A128" s="24" t="s">
        <v>14</v>
      </c>
      <c r="B128" s="21">
        <v>42277</v>
      </c>
      <c r="C128" s="6">
        <v>154061</v>
      </c>
      <c r="D128" s="6"/>
      <c r="E128" s="6"/>
      <c r="F128" s="6"/>
      <c r="G128" s="6"/>
      <c r="H128" s="6"/>
      <c r="I128" s="6"/>
      <c r="J128" s="6"/>
      <c r="K128" s="6"/>
      <c r="L128" s="6"/>
      <c r="M128" s="6"/>
      <c r="N128" s="6"/>
      <c r="O128" s="6"/>
      <c r="P128" s="6"/>
      <c r="Q128" s="6"/>
      <c r="R128" s="6"/>
      <c r="S128" s="6"/>
      <c r="T128" s="6"/>
      <c r="U128" s="6"/>
      <c r="V128" s="6"/>
      <c r="W128" s="6"/>
      <c r="X128" s="6">
        <f t="shared" si="37"/>
        <v>0</v>
      </c>
      <c r="Y128" s="6">
        <f t="shared" si="38"/>
        <v>154061</v>
      </c>
      <c r="Z128" s="6">
        <f>'CtroExp ()'!R128</f>
        <v>56875</v>
      </c>
      <c r="AA128" s="6">
        <f>'CtroExp ()'!AX128</f>
        <v>364647</v>
      </c>
      <c r="AB128" s="6">
        <f t="shared" si="39"/>
        <v>575583</v>
      </c>
      <c r="AC128" s="34"/>
      <c r="AD128" s="34"/>
      <c r="AE128" s="34"/>
      <c r="AF128" s="34"/>
    </row>
    <row r="129" spans="1:32" s="35" customFormat="1" ht="11.25" customHeight="1">
      <c r="A129" s="24" t="s">
        <v>14</v>
      </c>
      <c r="B129" s="21">
        <v>42308</v>
      </c>
      <c r="C129" s="6">
        <v>93443</v>
      </c>
      <c r="D129" s="6"/>
      <c r="E129" s="6"/>
      <c r="F129" s="6"/>
      <c r="G129" s="6"/>
      <c r="H129" s="6"/>
      <c r="I129" s="6"/>
      <c r="J129" s="6"/>
      <c r="K129" s="6"/>
      <c r="L129" s="6"/>
      <c r="M129" s="6"/>
      <c r="N129" s="6"/>
      <c r="O129" s="6"/>
      <c r="P129" s="6"/>
      <c r="Q129" s="6"/>
      <c r="R129" s="6"/>
      <c r="S129" s="6"/>
      <c r="T129" s="6"/>
      <c r="U129" s="6"/>
      <c r="V129" s="6"/>
      <c r="W129" s="6"/>
      <c r="X129" s="6">
        <f t="shared" si="37"/>
        <v>0</v>
      </c>
      <c r="Y129" s="6">
        <f t="shared" si="38"/>
        <v>93443</v>
      </c>
      <c r="Z129" s="6">
        <f>'CtroExp ()'!R129</f>
        <v>26825</v>
      </c>
      <c r="AA129" s="6">
        <f>'CtroExp ()'!AX129</f>
        <v>252035</v>
      </c>
      <c r="AB129" s="6">
        <f t="shared" si="39"/>
        <v>372303</v>
      </c>
      <c r="AC129" s="34"/>
      <c r="AD129" s="34"/>
      <c r="AE129" s="34"/>
      <c r="AF129" s="34"/>
    </row>
    <row r="130" spans="1:32" s="35" customFormat="1" ht="11.25" customHeight="1">
      <c r="A130" s="26" t="s">
        <v>14</v>
      </c>
      <c r="B130" s="21">
        <v>42338</v>
      </c>
      <c r="C130" s="28">
        <v>27352</v>
      </c>
      <c r="D130" s="28"/>
      <c r="E130" s="28">
        <v>88623</v>
      </c>
      <c r="F130" s="28"/>
      <c r="G130" s="28"/>
      <c r="H130" s="28"/>
      <c r="I130" s="28"/>
      <c r="J130" s="28"/>
      <c r="K130" s="28"/>
      <c r="L130" s="28"/>
      <c r="M130" s="28"/>
      <c r="N130" s="28"/>
      <c r="O130" s="28"/>
      <c r="P130" s="28"/>
      <c r="Q130" s="28"/>
      <c r="R130" s="28"/>
      <c r="S130" s="28"/>
      <c r="T130" s="28"/>
      <c r="U130" s="28"/>
      <c r="V130" s="28"/>
      <c r="W130" s="28"/>
      <c r="X130" s="6">
        <f t="shared" si="37"/>
        <v>0</v>
      </c>
      <c r="Y130" s="28">
        <f t="shared" si="38"/>
        <v>115975</v>
      </c>
      <c r="Z130" s="6">
        <f>'CtroExp ()'!R130</f>
        <v>11500</v>
      </c>
      <c r="AA130" s="6">
        <f>'CtroExp ()'!AX130</f>
        <v>110300</v>
      </c>
      <c r="AB130" s="28">
        <f t="shared" si="39"/>
        <v>237775</v>
      </c>
      <c r="AC130" s="28"/>
      <c r="AD130" s="28"/>
      <c r="AE130" s="28"/>
      <c r="AF130" s="28"/>
    </row>
    <row r="131" spans="1:32" s="39" customFormat="1" ht="11.25" customHeight="1">
      <c r="A131" s="36" t="s">
        <v>14</v>
      </c>
      <c r="B131" s="37" t="s">
        <v>20</v>
      </c>
      <c r="C131" s="38">
        <f aca="true" t="shared" si="40" ref="C131:AB131">SUM(C119:C130)</f>
        <v>946685</v>
      </c>
      <c r="D131" s="38">
        <f t="shared" si="40"/>
        <v>0</v>
      </c>
      <c r="E131" s="38">
        <f t="shared" si="40"/>
        <v>88623</v>
      </c>
      <c r="F131" s="38">
        <f t="shared" si="40"/>
        <v>0</v>
      </c>
      <c r="G131" s="38">
        <f t="shared" si="40"/>
        <v>0</v>
      </c>
      <c r="H131" s="38">
        <f t="shared" si="40"/>
        <v>0</v>
      </c>
      <c r="I131" s="38">
        <f t="shared" si="40"/>
        <v>0</v>
      </c>
      <c r="J131" s="38">
        <f t="shared" si="40"/>
        <v>0</v>
      </c>
      <c r="K131" s="38">
        <f t="shared" si="40"/>
        <v>0</v>
      </c>
      <c r="L131" s="38">
        <f t="shared" si="40"/>
        <v>0</v>
      </c>
      <c r="M131" s="38">
        <f t="shared" si="40"/>
        <v>0</v>
      </c>
      <c r="N131" s="38">
        <f t="shared" si="40"/>
        <v>0</v>
      </c>
      <c r="O131" s="38">
        <f t="shared" si="40"/>
        <v>0</v>
      </c>
      <c r="P131" s="38">
        <f t="shared" si="40"/>
        <v>0</v>
      </c>
      <c r="Q131" s="38">
        <f t="shared" si="40"/>
        <v>0</v>
      </c>
      <c r="R131" s="38">
        <f t="shared" si="40"/>
        <v>0</v>
      </c>
      <c r="S131" s="38">
        <f t="shared" si="40"/>
        <v>0</v>
      </c>
      <c r="T131" s="38">
        <f t="shared" si="40"/>
        <v>0</v>
      </c>
      <c r="U131" s="38">
        <f>SUM(U119:U130)</f>
        <v>15926</v>
      </c>
      <c r="V131" s="38">
        <f t="shared" si="40"/>
        <v>0</v>
      </c>
      <c r="W131" s="38">
        <f t="shared" si="40"/>
        <v>0</v>
      </c>
      <c r="X131" s="38">
        <f t="shared" si="40"/>
        <v>15926</v>
      </c>
      <c r="Y131" s="38">
        <f t="shared" si="40"/>
        <v>1051234</v>
      </c>
      <c r="Z131" s="38">
        <f t="shared" si="40"/>
        <v>713723</v>
      </c>
      <c r="AA131" s="38">
        <f t="shared" si="40"/>
        <v>3972390</v>
      </c>
      <c r="AB131" s="38">
        <f t="shared" si="40"/>
        <v>5737347</v>
      </c>
      <c r="AC131" s="37"/>
      <c r="AD131" s="37"/>
      <c r="AE131" s="37"/>
      <c r="AF131" s="37"/>
    </row>
    <row r="132" spans="1:32" s="39" customFormat="1" ht="11.25" customHeight="1">
      <c r="A132" s="20" t="s">
        <v>79</v>
      </c>
      <c r="B132" s="21">
        <v>42004</v>
      </c>
      <c r="C132" s="6"/>
      <c r="D132" s="6"/>
      <c r="E132" s="6">
        <v>93500</v>
      </c>
      <c r="F132" s="6"/>
      <c r="G132" s="6"/>
      <c r="H132" s="6"/>
      <c r="I132" s="6"/>
      <c r="J132" s="6"/>
      <c r="K132" s="6"/>
      <c r="L132" s="6"/>
      <c r="M132" s="6"/>
      <c r="N132" s="6"/>
      <c r="O132" s="6"/>
      <c r="P132" s="6"/>
      <c r="Q132" s="6"/>
      <c r="R132" s="6"/>
      <c r="S132" s="6"/>
      <c r="T132" s="6"/>
      <c r="U132" s="6"/>
      <c r="V132" s="6"/>
      <c r="W132" s="6"/>
      <c r="X132" s="6">
        <f aca="true" t="shared" si="41" ref="X132:X143">SUM(M132:W132)</f>
        <v>0</v>
      </c>
      <c r="Y132" s="6">
        <f aca="true" t="shared" si="42" ref="Y132:Y143">SUM(C132:W132)</f>
        <v>93500</v>
      </c>
      <c r="Z132" s="6">
        <f>'CtroExp ()'!R132</f>
        <v>5000</v>
      </c>
      <c r="AA132" s="6">
        <f>'CtroExp ()'!AX132</f>
        <v>188679</v>
      </c>
      <c r="AB132" s="6">
        <f aca="true" t="shared" si="43" ref="AB132:AB143">SUM(Y132:AA132)</f>
        <v>287179</v>
      </c>
      <c r="AC132" s="34"/>
      <c r="AD132" s="34"/>
      <c r="AE132" s="34"/>
      <c r="AF132" s="34"/>
    </row>
    <row r="133" spans="1:32" s="39" customFormat="1" ht="11.25" customHeight="1">
      <c r="A133" s="24" t="s">
        <v>79</v>
      </c>
      <c r="B133" s="21">
        <v>42035</v>
      </c>
      <c r="C133" s="6"/>
      <c r="D133" s="6"/>
      <c r="E133" s="6">
        <v>66000</v>
      </c>
      <c r="F133" s="6"/>
      <c r="G133" s="6"/>
      <c r="H133" s="6"/>
      <c r="I133" s="6"/>
      <c r="J133" s="6"/>
      <c r="K133" s="6"/>
      <c r="L133" s="6"/>
      <c r="M133" s="6"/>
      <c r="N133" s="6"/>
      <c r="O133" s="6"/>
      <c r="P133" s="6"/>
      <c r="Q133" s="6"/>
      <c r="R133" s="6"/>
      <c r="S133" s="6"/>
      <c r="T133" s="6"/>
      <c r="U133" s="6"/>
      <c r="V133" s="6"/>
      <c r="W133" s="6"/>
      <c r="X133" s="6">
        <f t="shared" si="41"/>
        <v>0</v>
      </c>
      <c r="Y133" s="6">
        <f t="shared" si="42"/>
        <v>66000</v>
      </c>
      <c r="Z133" s="6">
        <f>'CtroExp ()'!R133</f>
        <v>72500</v>
      </c>
      <c r="AA133" s="6">
        <f>'CtroExp ()'!AX133</f>
        <v>137698</v>
      </c>
      <c r="AB133" s="6">
        <f t="shared" si="43"/>
        <v>276198</v>
      </c>
      <c r="AC133" s="34"/>
      <c r="AD133" s="34"/>
      <c r="AE133" s="34"/>
      <c r="AF133" s="34"/>
    </row>
    <row r="134" spans="1:32" s="39" customFormat="1" ht="11.25" customHeight="1">
      <c r="A134" s="24" t="s">
        <v>79</v>
      </c>
      <c r="B134" s="21">
        <v>42063</v>
      </c>
      <c r="C134" s="6">
        <v>212180</v>
      </c>
      <c r="D134" s="6"/>
      <c r="E134" s="6"/>
      <c r="F134" s="6"/>
      <c r="G134" s="6"/>
      <c r="H134" s="6"/>
      <c r="I134" s="6"/>
      <c r="J134" s="6"/>
      <c r="K134" s="6"/>
      <c r="L134" s="6"/>
      <c r="M134" s="6"/>
      <c r="N134" s="6"/>
      <c r="O134" s="6"/>
      <c r="P134" s="6"/>
      <c r="Q134" s="6"/>
      <c r="R134" s="6"/>
      <c r="S134" s="6"/>
      <c r="T134" s="6"/>
      <c r="U134" s="6"/>
      <c r="V134" s="6"/>
      <c r="W134" s="6"/>
      <c r="X134" s="6">
        <f t="shared" si="41"/>
        <v>0</v>
      </c>
      <c r="Y134" s="6">
        <f t="shared" si="42"/>
        <v>212180</v>
      </c>
      <c r="Z134" s="6">
        <f>'CtroExp ()'!R134</f>
        <v>9000</v>
      </c>
      <c r="AA134" s="6">
        <f>'CtroExp ()'!AX134</f>
        <v>238072</v>
      </c>
      <c r="AB134" s="6">
        <f t="shared" si="43"/>
        <v>459252</v>
      </c>
      <c r="AC134" s="34"/>
      <c r="AD134" s="34"/>
      <c r="AE134" s="34"/>
      <c r="AF134" s="34"/>
    </row>
    <row r="135" spans="1:32" s="39" customFormat="1" ht="11.25" customHeight="1">
      <c r="A135" s="24" t="s">
        <v>79</v>
      </c>
      <c r="B135" s="21">
        <v>42094</v>
      </c>
      <c r="C135" s="6">
        <v>122772</v>
      </c>
      <c r="D135" s="6"/>
      <c r="E135" s="6"/>
      <c r="F135" s="6"/>
      <c r="G135" s="6"/>
      <c r="H135" s="6"/>
      <c r="I135" s="6"/>
      <c r="J135" s="6"/>
      <c r="K135" s="6"/>
      <c r="L135" s="6"/>
      <c r="M135" s="6"/>
      <c r="N135" s="6"/>
      <c r="O135" s="6"/>
      <c r="P135" s="6"/>
      <c r="Q135" s="6"/>
      <c r="R135" s="6"/>
      <c r="S135" s="6"/>
      <c r="T135" s="6"/>
      <c r="U135" s="6"/>
      <c r="V135" s="6"/>
      <c r="W135" s="6"/>
      <c r="X135" s="6">
        <f t="shared" si="41"/>
        <v>0</v>
      </c>
      <c r="Y135" s="6">
        <f t="shared" si="42"/>
        <v>122772</v>
      </c>
      <c r="Z135" s="6">
        <f>'CtroExp ()'!R135</f>
        <v>42480</v>
      </c>
      <c r="AA135" s="6">
        <f>'CtroExp ()'!AX135</f>
        <v>251024</v>
      </c>
      <c r="AB135" s="6">
        <f t="shared" si="43"/>
        <v>416276</v>
      </c>
      <c r="AC135" s="34"/>
      <c r="AD135" s="34"/>
      <c r="AE135" s="34"/>
      <c r="AF135" s="34"/>
    </row>
    <row r="136" spans="1:32" s="39" customFormat="1" ht="11.25" customHeight="1">
      <c r="A136" s="24" t="s">
        <v>79</v>
      </c>
      <c r="B136" s="21">
        <v>42124</v>
      </c>
      <c r="C136" s="6">
        <v>156548</v>
      </c>
      <c r="D136" s="6"/>
      <c r="E136" s="6"/>
      <c r="F136" s="6"/>
      <c r="G136" s="6"/>
      <c r="H136" s="6"/>
      <c r="I136" s="6"/>
      <c r="J136" s="6"/>
      <c r="K136" s="6"/>
      <c r="L136" s="6"/>
      <c r="M136" s="6"/>
      <c r="N136" s="6"/>
      <c r="O136" s="6"/>
      <c r="P136" s="6"/>
      <c r="Q136" s="6"/>
      <c r="R136" s="6"/>
      <c r="S136" s="6"/>
      <c r="T136" s="6"/>
      <c r="U136" s="6"/>
      <c r="V136" s="6"/>
      <c r="W136" s="6"/>
      <c r="X136" s="6">
        <f t="shared" si="41"/>
        <v>0</v>
      </c>
      <c r="Y136" s="6">
        <f t="shared" si="42"/>
        <v>156548</v>
      </c>
      <c r="Z136" s="6">
        <f>'CtroExp ()'!R136</f>
        <v>50500</v>
      </c>
      <c r="AA136" s="6">
        <f>'CtroExp ()'!AX136</f>
        <v>252710</v>
      </c>
      <c r="AB136" s="6">
        <f t="shared" si="43"/>
        <v>459758</v>
      </c>
      <c r="AC136" s="34"/>
      <c r="AD136" s="34"/>
      <c r="AE136" s="34"/>
      <c r="AF136" s="34"/>
    </row>
    <row r="137" spans="1:32" s="39" customFormat="1" ht="11.25" customHeight="1">
      <c r="A137" s="24" t="s">
        <v>79</v>
      </c>
      <c r="B137" s="21">
        <v>42155</v>
      </c>
      <c r="C137" s="6">
        <v>151590</v>
      </c>
      <c r="D137" s="6"/>
      <c r="E137" s="6"/>
      <c r="F137" s="6"/>
      <c r="G137" s="6"/>
      <c r="H137" s="6"/>
      <c r="I137" s="6"/>
      <c r="J137" s="6"/>
      <c r="K137" s="6"/>
      <c r="L137" s="6"/>
      <c r="M137" s="6"/>
      <c r="N137" s="6"/>
      <c r="O137" s="6"/>
      <c r="P137" s="6"/>
      <c r="Q137" s="6"/>
      <c r="R137" s="6"/>
      <c r="S137" s="6"/>
      <c r="T137" s="6"/>
      <c r="U137" s="6"/>
      <c r="V137" s="6"/>
      <c r="W137" s="6"/>
      <c r="X137" s="6">
        <f t="shared" si="41"/>
        <v>0</v>
      </c>
      <c r="Y137" s="6">
        <f t="shared" si="42"/>
        <v>151590</v>
      </c>
      <c r="Z137" s="6">
        <f>'CtroExp ()'!R137</f>
        <v>40500</v>
      </c>
      <c r="AA137" s="6">
        <f>'CtroExp ()'!AX137</f>
        <v>275983</v>
      </c>
      <c r="AB137" s="6">
        <f t="shared" si="43"/>
        <v>468073</v>
      </c>
      <c r="AC137" s="6"/>
      <c r="AD137" s="6"/>
      <c r="AE137" s="6"/>
      <c r="AF137" s="6"/>
    </row>
    <row r="138" spans="1:32" s="39" customFormat="1" ht="11.25" customHeight="1">
      <c r="A138" s="24" t="s">
        <v>79</v>
      </c>
      <c r="B138" s="21">
        <v>42185</v>
      </c>
      <c r="C138" s="6">
        <v>166617</v>
      </c>
      <c r="D138" s="6"/>
      <c r="E138" s="6"/>
      <c r="F138" s="6"/>
      <c r="G138" s="6"/>
      <c r="H138" s="6"/>
      <c r="I138" s="6"/>
      <c r="J138" s="6"/>
      <c r="K138" s="6"/>
      <c r="L138" s="6"/>
      <c r="M138" s="6"/>
      <c r="N138" s="6"/>
      <c r="O138" s="6"/>
      <c r="P138" s="6"/>
      <c r="Q138" s="6"/>
      <c r="R138" s="6"/>
      <c r="S138" s="6"/>
      <c r="T138" s="6"/>
      <c r="U138" s="6"/>
      <c r="V138" s="6"/>
      <c r="W138" s="6"/>
      <c r="X138" s="6">
        <f t="shared" si="41"/>
        <v>0</v>
      </c>
      <c r="Y138" s="6">
        <f t="shared" si="42"/>
        <v>166617</v>
      </c>
      <c r="Z138" s="6">
        <f>'CtroExp ()'!R138</f>
        <v>50000</v>
      </c>
      <c r="AA138" s="6">
        <f>'CtroExp ()'!AX138</f>
        <v>328378</v>
      </c>
      <c r="AB138" s="6">
        <f t="shared" si="43"/>
        <v>544995</v>
      </c>
      <c r="AC138" s="34"/>
      <c r="AD138" s="34"/>
      <c r="AE138" s="34"/>
      <c r="AF138" s="34"/>
    </row>
    <row r="139" spans="1:32" s="39" customFormat="1" ht="11.25" customHeight="1">
      <c r="A139" s="26" t="s">
        <v>79</v>
      </c>
      <c r="B139" s="21">
        <v>42216</v>
      </c>
      <c r="C139" s="6">
        <v>158274</v>
      </c>
      <c r="D139" s="6"/>
      <c r="E139" s="6"/>
      <c r="F139" s="6"/>
      <c r="G139" s="6"/>
      <c r="H139" s="6"/>
      <c r="I139" s="6"/>
      <c r="J139" s="6"/>
      <c r="K139" s="6"/>
      <c r="L139" s="6"/>
      <c r="M139" s="6"/>
      <c r="N139" s="6"/>
      <c r="O139" s="6"/>
      <c r="P139" s="6"/>
      <c r="Q139" s="6"/>
      <c r="R139" s="6"/>
      <c r="S139" s="6"/>
      <c r="T139" s="6"/>
      <c r="U139" s="6"/>
      <c r="V139" s="6"/>
      <c r="W139" s="6"/>
      <c r="X139" s="6">
        <f t="shared" si="41"/>
        <v>0</v>
      </c>
      <c r="Y139" s="6">
        <f t="shared" si="42"/>
        <v>158274</v>
      </c>
      <c r="Z139" s="6">
        <f>'CtroExp ()'!R139</f>
        <v>39000</v>
      </c>
      <c r="AA139" s="6">
        <f>'CtroExp ()'!AX139</f>
        <v>364327</v>
      </c>
      <c r="AB139" s="6">
        <f t="shared" si="43"/>
        <v>561601</v>
      </c>
      <c r="AC139" s="34"/>
      <c r="AD139" s="34"/>
      <c r="AE139" s="34"/>
      <c r="AF139" s="34"/>
    </row>
    <row r="140" spans="1:32" s="39" customFormat="1" ht="11.25" customHeight="1">
      <c r="A140" s="24" t="s">
        <v>79</v>
      </c>
      <c r="B140" s="21">
        <v>42247</v>
      </c>
      <c r="C140" s="6">
        <v>140995</v>
      </c>
      <c r="D140" s="6"/>
      <c r="E140" s="6"/>
      <c r="F140" s="6"/>
      <c r="G140" s="6"/>
      <c r="H140" s="6"/>
      <c r="I140" s="6"/>
      <c r="J140" s="6"/>
      <c r="K140" s="6"/>
      <c r="L140" s="6"/>
      <c r="M140" s="6"/>
      <c r="N140" s="6"/>
      <c r="O140" s="6"/>
      <c r="P140" s="6"/>
      <c r="Q140" s="6"/>
      <c r="R140" s="6"/>
      <c r="S140" s="6"/>
      <c r="T140" s="6"/>
      <c r="U140" s="6"/>
      <c r="V140" s="6"/>
      <c r="W140" s="6"/>
      <c r="X140" s="6">
        <f t="shared" si="41"/>
        <v>0</v>
      </c>
      <c r="Y140" s="6">
        <f t="shared" si="42"/>
        <v>140995</v>
      </c>
      <c r="Z140" s="6">
        <f>'CtroExp ()'!R140</f>
        <v>62400</v>
      </c>
      <c r="AA140" s="6">
        <f>'CtroExp ()'!AX140</f>
        <v>223707</v>
      </c>
      <c r="AB140" s="6">
        <f t="shared" si="43"/>
        <v>427102</v>
      </c>
      <c r="AC140" s="6"/>
      <c r="AD140" s="6"/>
      <c r="AE140" s="6"/>
      <c r="AF140" s="34"/>
    </row>
    <row r="141" spans="1:32" s="39" customFormat="1" ht="11.25" customHeight="1">
      <c r="A141" s="24" t="s">
        <v>79</v>
      </c>
      <c r="B141" s="21">
        <v>42277</v>
      </c>
      <c r="C141" s="6">
        <v>115012</v>
      </c>
      <c r="D141" s="6"/>
      <c r="E141" s="6"/>
      <c r="F141" s="6"/>
      <c r="G141" s="6"/>
      <c r="H141" s="6"/>
      <c r="I141" s="6"/>
      <c r="J141" s="6"/>
      <c r="K141" s="6"/>
      <c r="L141" s="6"/>
      <c r="M141" s="6"/>
      <c r="N141" s="6"/>
      <c r="O141" s="6"/>
      <c r="P141" s="6"/>
      <c r="Q141" s="6"/>
      <c r="R141" s="6"/>
      <c r="S141" s="6"/>
      <c r="T141" s="6"/>
      <c r="U141" s="6"/>
      <c r="V141" s="6"/>
      <c r="W141" s="6"/>
      <c r="X141" s="6">
        <f t="shared" si="41"/>
        <v>0</v>
      </c>
      <c r="Y141" s="6">
        <f t="shared" si="42"/>
        <v>115012</v>
      </c>
      <c r="Z141" s="6">
        <f>'CtroExp ()'!R141</f>
        <v>46115</v>
      </c>
      <c r="AA141" s="6">
        <f>'CtroExp ()'!AX141</f>
        <v>357234</v>
      </c>
      <c r="AB141" s="6">
        <f t="shared" si="43"/>
        <v>518361</v>
      </c>
      <c r="AC141" s="34"/>
      <c r="AD141" s="34"/>
      <c r="AE141" s="34"/>
      <c r="AF141" s="34"/>
    </row>
    <row r="142" spans="1:32" s="39" customFormat="1" ht="11.25" customHeight="1">
      <c r="A142" s="24" t="s">
        <v>79</v>
      </c>
      <c r="B142" s="21">
        <v>42308</v>
      </c>
      <c r="C142" s="6">
        <v>223833</v>
      </c>
      <c r="D142" s="6"/>
      <c r="E142" s="6"/>
      <c r="F142" s="6"/>
      <c r="G142" s="6"/>
      <c r="H142" s="6"/>
      <c r="I142" s="6"/>
      <c r="J142" s="6"/>
      <c r="K142" s="6"/>
      <c r="L142" s="6"/>
      <c r="M142" s="6"/>
      <c r="N142" s="6"/>
      <c r="O142" s="6"/>
      <c r="P142" s="6"/>
      <c r="Q142" s="6"/>
      <c r="R142" s="6"/>
      <c r="S142" s="6"/>
      <c r="T142" s="6"/>
      <c r="U142" s="6"/>
      <c r="V142" s="6"/>
      <c r="W142" s="6"/>
      <c r="X142" s="6">
        <f t="shared" si="41"/>
        <v>0</v>
      </c>
      <c r="Y142" s="6">
        <f t="shared" si="42"/>
        <v>223833</v>
      </c>
      <c r="Z142" s="6">
        <f>'CtroExp ()'!R142</f>
        <v>51350</v>
      </c>
      <c r="AA142" s="6">
        <f>'CtroExp ()'!AX142</f>
        <v>305825</v>
      </c>
      <c r="AB142" s="6">
        <f t="shared" si="43"/>
        <v>581008</v>
      </c>
      <c r="AC142" s="34"/>
      <c r="AD142" s="34"/>
      <c r="AE142" s="34"/>
      <c r="AF142" s="34"/>
    </row>
    <row r="143" spans="1:32" s="39" customFormat="1" ht="11.25" customHeight="1">
      <c r="A143" s="26" t="s">
        <v>79</v>
      </c>
      <c r="B143" s="21">
        <v>42338</v>
      </c>
      <c r="C143" s="6"/>
      <c r="D143" s="6"/>
      <c r="E143" s="6">
        <f>29153+22500+27888+3200</f>
        <v>82741</v>
      </c>
      <c r="F143" s="6"/>
      <c r="G143" s="6"/>
      <c r="H143" s="6"/>
      <c r="I143" s="6"/>
      <c r="J143" s="6"/>
      <c r="K143" s="6"/>
      <c r="L143" s="6"/>
      <c r="M143" s="6"/>
      <c r="N143" s="6"/>
      <c r="O143" s="6"/>
      <c r="P143" s="6"/>
      <c r="Q143" s="6"/>
      <c r="R143" s="6"/>
      <c r="S143" s="6"/>
      <c r="T143" s="6"/>
      <c r="U143" s="6"/>
      <c r="V143" s="6"/>
      <c r="W143" s="6"/>
      <c r="X143" s="6">
        <f t="shared" si="41"/>
        <v>0</v>
      </c>
      <c r="Y143" s="6">
        <f t="shared" si="42"/>
        <v>82741</v>
      </c>
      <c r="Z143" s="6">
        <f>'CtroExp ()'!R143</f>
        <v>55200</v>
      </c>
      <c r="AA143" s="6">
        <f>'CtroExp ()'!AX143</f>
        <v>267292</v>
      </c>
      <c r="AB143" s="6">
        <f t="shared" si="43"/>
        <v>405233</v>
      </c>
      <c r="AC143" s="6"/>
      <c r="AD143" s="6"/>
      <c r="AE143" s="6"/>
      <c r="AF143" s="6"/>
    </row>
    <row r="144" spans="1:32" s="39" customFormat="1" ht="11.25" customHeight="1">
      <c r="A144" s="36" t="s">
        <v>79</v>
      </c>
      <c r="B144" s="37" t="s">
        <v>20</v>
      </c>
      <c r="C144" s="38">
        <f aca="true" t="shared" si="44" ref="C144:AB144">SUM(C132:C143)</f>
        <v>1447821</v>
      </c>
      <c r="D144" s="38">
        <f t="shared" si="44"/>
        <v>0</v>
      </c>
      <c r="E144" s="38">
        <f t="shared" si="44"/>
        <v>242241</v>
      </c>
      <c r="F144" s="38">
        <f t="shared" si="44"/>
        <v>0</v>
      </c>
      <c r="G144" s="38">
        <f t="shared" si="44"/>
        <v>0</v>
      </c>
      <c r="H144" s="38">
        <f t="shared" si="44"/>
        <v>0</v>
      </c>
      <c r="I144" s="38">
        <f t="shared" si="44"/>
        <v>0</v>
      </c>
      <c r="J144" s="38">
        <f t="shared" si="44"/>
        <v>0</v>
      </c>
      <c r="K144" s="38">
        <f t="shared" si="44"/>
        <v>0</v>
      </c>
      <c r="L144" s="38">
        <f t="shared" si="44"/>
        <v>0</v>
      </c>
      <c r="M144" s="38">
        <f t="shared" si="44"/>
        <v>0</v>
      </c>
      <c r="N144" s="38">
        <f t="shared" si="44"/>
        <v>0</v>
      </c>
      <c r="O144" s="38">
        <f t="shared" si="44"/>
        <v>0</v>
      </c>
      <c r="P144" s="38">
        <f t="shared" si="44"/>
        <v>0</v>
      </c>
      <c r="Q144" s="38">
        <f t="shared" si="44"/>
        <v>0</v>
      </c>
      <c r="R144" s="38">
        <f t="shared" si="44"/>
        <v>0</v>
      </c>
      <c r="S144" s="38">
        <f t="shared" si="44"/>
        <v>0</v>
      </c>
      <c r="T144" s="38">
        <f t="shared" si="44"/>
        <v>0</v>
      </c>
      <c r="U144" s="38">
        <f>SUM(U132:U143)</f>
        <v>0</v>
      </c>
      <c r="V144" s="38">
        <f t="shared" si="44"/>
        <v>0</v>
      </c>
      <c r="W144" s="38">
        <f t="shared" si="44"/>
        <v>0</v>
      </c>
      <c r="X144" s="38">
        <f t="shared" si="44"/>
        <v>0</v>
      </c>
      <c r="Y144" s="38">
        <f t="shared" si="44"/>
        <v>1690062</v>
      </c>
      <c r="Z144" s="38">
        <f t="shared" si="44"/>
        <v>524045</v>
      </c>
      <c r="AA144" s="38">
        <f t="shared" si="44"/>
        <v>3190929</v>
      </c>
      <c r="AB144" s="38">
        <f t="shared" si="44"/>
        <v>5405036</v>
      </c>
      <c r="AC144" s="37"/>
      <c r="AD144" s="37"/>
      <c r="AE144" s="37"/>
      <c r="AF144" s="37"/>
    </row>
    <row r="145" spans="1:32" s="35" customFormat="1" ht="11.25" customHeight="1">
      <c r="A145" s="20" t="s">
        <v>58</v>
      </c>
      <c r="B145" s="21">
        <v>42004</v>
      </c>
      <c r="C145" s="6">
        <v>197060</v>
      </c>
      <c r="D145" s="6">
        <v>6497</v>
      </c>
      <c r="E145" s="6">
        <v>13268</v>
      </c>
      <c r="F145" s="6"/>
      <c r="G145" s="6"/>
      <c r="H145" s="6"/>
      <c r="I145" s="6"/>
      <c r="J145" s="6"/>
      <c r="K145" s="6"/>
      <c r="L145" s="6"/>
      <c r="M145" s="6"/>
      <c r="N145" s="6"/>
      <c r="O145" s="6"/>
      <c r="P145" s="6"/>
      <c r="Q145" s="6"/>
      <c r="R145" s="6"/>
      <c r="S145" s="6"/>
      <c r="T145" s="6"/>
      <c r="U145" s="6"/>
      <c r="V145" s="6"/>
      <c r="W145" s="6"/>
      <c r="X145" s="6">
        <f aca="true" t="shared" si="45" ref="X145:X156">SUM(M145:W145)</f>
        <v>0</v>
      </c>
      <c r="Y145" s="6">
        <f aca="true" t="shared" si="46" ref="Y145:Y156">SUM(C145:W145)</f>
        <v>216825</v>
      </c>
      <c r="Z145" s="6"/>
      <c r="AA145" s="6"/>
      <c r="AB145" s="6">
        <f aca="true" t="shared" si="47" ref="AB145:AB156">SUM(Y145:AA145)</f>
        <v>216825</v>
      </c>
      <c r="AC145" s="34"/>
      <c r="AD145" s="34"/>
      <c r="AE145" s="34"/>
      <c r="AF145" s="34"/>
    </row>
    <row r="146" spans="1:32" s="35" customFormat="1" ht="11.25" customHeight="1">
      <c r="A146" s="24" t="s">
        <v>58</v>
      </c>
      <c r="B146" s="21">
        <v>42035</v>
      </c>
      <c r="C146" s="6">
        <v>183408</v>
      </c>
      <c r="D146" s="6"/>
      <c r="E146" s="6">
        <v>50780</v>
      </c>
      <c r="F146" s="6"/>
      <c r="G146" s="6"/>
      <c r="H146" s="6"/>
      <c r="I146" s="6"/>
      <c r="J146" s="6"/>
      <c r="K146" s="6"/>
      <c r="L146" s="6"/>
      <c r="M146" s="6"/>
      <c r="N146" s="6"/>
      <c r="O146" s="6"/>
      <c r="P146" s="6"/>
      <c r="Q146" s="6"/>
      <c r="R146" s="6"/>
      <c r="S146" s="6"/>
      <c r="T146" s="6"/>
      <c r="U146" s="6"/>
      <c r="V146" s="6"/>
      <c r="W146" s="6"/>
      <c r="X146" s="6">
        <f t="shared" si="45"/>
        <v>0</v>
      </c>
      <c r="Y146" s="6">
        <f t="shared" si="46"/>
        <v>234188</v>
      </c>
      <c r="Z146" s="6"/>
      <c r="AA146" s="6"/>
      <c r="AB146" s="6">
        <f t="shared" si="47"/>
        <v>234188</v>
      </c>
      <c r="AC146" s="34"/>
      <c r="AD146" s="34"/>
      <c r="AE146" s="34"/>
      <c r="AF146" s="34"/>
    </row>
    <row r="147" spans="1:32" s="35" customFormat="1" ht="11.25" customHeight="1">
      <c r="A147" s="24" t="s">
        <v>58</v>
      </c>
      <c r="B147" s="21">
        <v>42063</v>
      </c>
      <c r="C147" s="6">
        <v>213898</v>
      </c>
      <c r="D147" s="6">
        <v>7000</v>
      </c>
      <c r="E147" s="6">
        <v>118866</v>
      </c>
      <c r="F147" s="6"/>
      <c r="G147" s="6"/>
      <c r="H147" s="6"/>
      <c r="I147" s="6"/>
      <c r="J147" s="6"/>
      <c r="K147" s="6"/>
      <c r="L147" s="6"/>
      <c r="M147" s="6"/>
      <c r="N147" s="6"/>
      <c r="O147" s="6"/>
      <c r="P147" s="6"/>
      <c r="Q147" s="6"/>
      <c r="R147" s="6"/>
      <c r="S147" s="6"/>
      <c r="T147" s="6"/>
      <c r="U147" s="6"/>
      <c r="V147" s="6"/>
      <c r="W147" s="6"/>
      <c r="X147" s="6">
        <f t="shared" si="45"/>
        <v>0</v>
      </c>
      <c r="Y147" s="6">
        <f t="shared" si="46"/>
        <v>339764</v>
      </c>
      <c r="Z147" s="6"/>
      <c r="AA147" s="6"/>
      <c r="AB147" s="6">
        <f t="shared" si="47"/>
        <v>339764</v>
      </c>
      <c r="AC147" s="34"/>
      <c r="AD147" s="34"/>
      <c r="AE147" s="34"/>
      <c r="AF147" s="34"/>
    </row>
    <row r="148" spans="1:32" s="35" customFormat="1" ht="11.25" customHeight="1">
      <c r="A148" s="24" t="s">
        <v>58</v>
      </c>
      <c r="B148" s="21">
        <v>42094</v>
      </c>
      <c r="C148" s="6">
        <v>220712</v>
      </c>
      <c r="D148" s="6">
        <v>22785</v>
      </c>
      <c r="E148" s="6">
        <v>139382</v>
      </c>
      <c r="F148" s="6"/>
      <c r="G148" s="6"/>
      <c r="H148" s="6"/>
      <c r="I148" s="6"/>
      <c r="J148" s="6"/>
      <c r="K148" s="6"/>
      <c r="L148" s="6"/>
      <c r="M148" s="6"/>
      <c r="N148" s="6"/>
      <c r="O148" s="6"/>
      <c r="P148" s="6"/>
      <c r="Q148" s="6"/>
      <c r="R148" s="6"/>
      <c r="S148" s="6"/>
      <c r="T148" s="6"/>
      <c r="U148" s="6"/>
      <c r="V148" s="6"/>
      <c r="W148" s="6"/>
      <c r="X148" s="6">
        <f t="shared" si="45"/>
        <v>0</v>
      </c>
      <c r="Y148" s="6">
        <f t="shared" si="46"/>
        <v>382879</v>
      </c>
      <c r="Z148" s="6"/>
      <c r="AA148" s="6"/>
      <c r="AB148" s="6">
        <f t="shared" si="47"/>
        <v>382879</v>
      </c>
      <c r="AC148" s="34"/>
      <c r="AD148" s="34"/>
      <c r="AE148" s="34"/>
      <c r="AF148" s="34"/>
    </row>
    <row r="149" spans="1:32" s="35" customFormat="1" ht="11.25" customHeight="1">
      <c r="A149" s="24" t="s">
        <v>58</v>
      </c>
      <c r="B149" s="21">
        <v>42124</v>
      </c>
      <c r="C149" s="6">
        <v>263399</v>
      </c>
      <c r="D149" s="6">
        <v>25815</v>
      </c>
      <c r="E149" s="6">
        <v>73000</v>
      </c>
      <c r="F149" s="6"/>
      <c r="G149" s="6"/>
      <c r="H149" s="6"/>
      <c r="I149" s="6"/>
      <c r="J149" s="6"/>
      <c r="K149" s="6"/>
      <c r="L149" s="6"/>
      <c r="M149" s="6"/>
      <c r="N149" s="6"/>
      <c r="O149" s="6"/>
      <c r="P149" s="6"/>
      <c r="Q149" s="6"/>
      <c r="R149" s="6"/>
      <c r="S149" s="6"/>
      <c r="T149" s="6"/>
      <c r="U149" s="6"/>
      <c r="V149" s="6"/>
      <c r="W149" s="6"/>
      <c r="X149" s="6">
        <f t="shared" si="45"/>
        <v>0</v>
      </c>
      <c r="Y149" s="6">
        <f t="shared" si="46"/>
        <v>362214</v>
      </c>
      <c r="Z149" s="6"/>
      <c r="AA149" s="6"/>
      <c r="AB149" s="6">
        <f t="shared" si="47"/>
        <v>362214</v>
      </c>
      <c r="AC149" s="34"/>
      <c r="AD149" s="34"/>
      <c r="AE149" s="34"/>
      <c r="AF149" s="34"/>
    </row>
    <row r="150" spans="1:32" s="35" customFormat="1" ht="11.25" customHeight="1">
      <c r="A150" s="24" t="s">
        <v>58</v>
      </c>
      <c r="B150" s="21">
        <v>42155</v>
      </c>
      <c r="C150" s="6">
        <v>121632</v>
      </c>
      <c r="D150" s="6">
        <v>33000</v>
      </c>
      <c r="E150" s="6">
        <v>32500</v>
      </c>
      <c r="F150" s="6"/>
      <c r="G150" s="6"/>
      <c r="H150" s="6"/>
      <c r="I150" s="6"/>
      <c r="J150" s="6"/>
      <c r="K150" s="6"/>
      <c r="L150" s="6"/>
      <c r="M150" s="6"/>
      <c r="N150" s="6"/>
      <c r="O150" s="6"/>
      <c r="P150" s="6"/>
      <c r="Q150" s="6"/>
      <c r="R150" s="6"/>
      <c r="S150" s="6"/>
      <c r="T150" s="6"/>
      <c r="U150" s="6"/>
      <c r="V150" s="6"/>
      <c r="W150" s="6"/>
      <c r="X150" s="6">
        <f t="shared" si="45"/>
        <v>0</v>
      </c>
      <c r="Y150" s="6">
        <f t="shared" si="46"/>
        <v>187132</v>
      </c>
      <c r="Z150" s="6"/>
      <c r="AA150" s="6"/>
      <c r="AB150" s="6">
        <f t="shared" si="47"/>
        <v>187132</v>
      </c>
      <c r="AC150" s="6"/>
      <c r="AD150" s="6"/>
      <c r="AE150" s="6"/>
      <c r="AF150" s="6"/>
    </row>
    <row r="151" spans="1:32" s="35" customFormat="1" ht="11.25" customHeight="1">
      <c r="A151" s="24" t="s">
        <v>58</v>
      </c>
      <c r="B151" s="21">
        <v>42185</v>
      </c>
      <c r="C151" s="6">
        <v>303041</v>
      </c>
      <c r="D151" s="6"/>
      <c r="E151" s="6">
        <v>54400</v>
      </c>
      <c r="F151" s="6">
        <v>59868</v>
      </c>
      <c r="G151" s="6"/>
      <c r="H151" s="6"/>
      <c r="I151" s="6"/>
      <c r="J151" s="6"/>
      <c r="K151" s="6"/>
      <c r="L151" s="6"/>
      <c r="M151" s="6"/>
      <c r="N151" s="6"/>
      <c r="O151" s="6"/>
      <c r="P151" s="6"/>
      <c r="Q151" s="6"/>
      <c r="R151" s="6"/>
      <c r="S151" s="6"/>
      <c r="T151" s="6"/>
      <c r="U151" s="6"/>
      <c r="V151" s="6"/>
      <c r="W151" s="6"/>
      <c r="X151" s="6">
        <f t="shared" si="45"/>
        <v>0</v>
      </c>
      <c r="Y151" s="6">
        <f t="shared" si="46"/>
        <v>417309</v>
      </c>
      <c r="Z151" s="6"/>
      <c r="AA151" s="6"/>
      <c r="AB151" s="6">
        <f t="shared" si="47"/>
        <v>417309</v>
      </c>
      <c r="AC151" s="34"/>
      <c r="AD151" s="34"/>
      <c r="AE151" s="34"/>
      <c r="AF151" s="34"/>
    </row>
    <row r="152" spans="1:32" s="35" customFormat="1" ht="11.25" customHeight="1">
      <c r="A152" s="26" t="s">
        <v>58</v>
      </c>
      <c r="B152" s="21">
        <v>42216</v>
      </c>
      <c r="C152" s="6">
        <v>121747</v>
      </c>
      <c r="D152" s="6"/>
      <c r="E152" s="6"/>
      <c r="F152" s="6">
        <v>180030</v>
      </c>
      <c r="G152" s="6"/>
      <c r="H152" s="6"/>
      <c r="I152" s="6"/>
      <c r="J152" s="6"/>
      <c r="K152" s="6"/>
      <c r="L152" s="6"/>
      <c r="M152" s="6"/>
      <c r="N152" s="6"/>
      <c r="O152" s="6"/>
      <c r="P152" s="6"/>
      <c r="Q152" s="6"/>
      <c r="R152" s="6"/>
      <c r="S152" s="6"/>
      <c r="T152" s="6"/>
      <c r="U152" s="6"/>
      <c r="V152" s="6"/>
      <c r="W152" s="6"/>
      <c r="X152" s="6">
        <f t="shared" si="45"/>
        <v>0</v>
      </c>
      <c r="Y152" s="6">
        <f t="shared" si="46"/>
        <v>301777</v>
      </c>
      <c r="Z152" s="6"/>
      <c r="AA152" s="6"/>
      <c r="AB152" s="6">
        <f t="shared" si="47"/>
        <v>301777</v>
      </c>
      <c r="AC152" s="34"/>
      <c r="AD152" s="34"/>
      <c r="AE152" s="34"/>
      <c r="AF152" s="34"/>
    </row>
    <row r="153" spans="1:32" s="35" customFormat="1" ht="11.25" customHeight="1">
      <c r="A153" s="24" t="s">
        <v>58</v>
      </c>
      <c r="B153" s="21">
        <v>42247</v>
      </c>
      <c r="C153" s="6">
        <v>171545</v>
      </c>
      <c r="D153" s="6">
        <v>101549</v>
      </c>
      <c r="E153" s="6">
        <v>27074</v>
      </c>
      <c r="F153" s="6">
        <v>91844</v>
      </c>
      <c r="G153" s="6"/>
      <c r="H153" s="6"/>
      <c r="I153" s="6"/>
      <c r="J153" s="6"/>
      <c r="K153" s="6"/>
      <c r="L153" s="6"/>
      <c r="M153" s="6"/>
      <c r="N153" s="6"/>
      <c r="O153" s="6"/>
      <c r="P153" s="6"/>
      <c r="Q153" s="6"/>
      <c r="R153" s="6"/>
      <c r="S153" s="6"/>
      <c r="T153" s="6"/>
      <c r="U153" s="6"/>
      <c r="V153" s="6"/>
      <c r="W153" s="6"/>
      <c r="X153" s="6">
        <f t="shared" si="45"/>
        <v>0</v>
      </c>
      <c r="Y153" s="6">
        <f t="shared" si="46"/>
        <v>392012</v>
      </c>
      <c r="Z153" s="6"/>
      <c r="AA153" s="6"/>
      <c r="AB153" s="6">
        <f t="shared" si="47"/>
        <v>392012</v>
      </c>
      <c r="AC153" s="6"/>
      <c r="AD153" s="6"/>
      <c r="AE153" s="6"/>
      <c r="AF153" s="34"/>
    </row>
    <row r="154" spans="1:32" s="35" customFormat="1" ht="11.25" customHeight="1">
      <c r="A154" s="24" t="s">
        <v>58</v>
      </c>
      <c r="B154" s="21">
        <v>42277</v>
      </c>
      <c r="C154" s="6">
        <v>183864</v>
      </c>
      <c r="D154" s="6">
        <v>8069</v>
      </c>
      <c r="E154" s="6"/>
      <c r="F154" s="6">
        <v>261668</v>
      </c>
      <c r="G154" s="6"/>
      <c r="H154" s="6"/>
      <c r="I154" s="6"/>
      <c r="J154" s="6"/>
      <c r="K154" s="6"/>
      <c r="L154" s="6"/>
      <c r="M154" s="6"/>
      <c r="N154" s="6"/>
      <c r="O154" s="6"/>
      <c r="P154" s="6"/>
      <c r="Q154" s="6"/>
      <c r="R154" s="6"/>
      <c r="S154" s="6"/>
      <c r="T154" s="6"/>
      <c r="U154" s="6"/>
      <c r="V154" s="6"/>
      <c r="W154" s="6"/>
      <c r="X154" s="6">
        <f t="shared" si="45"/>
        <v>0</v>
      </c>
      <c r="Y154" s="6">
        <f t="shared" si="46"/>
        <v>453601</v>
      </c>
      <c r="Z154" s="6"/>
      <c r="AA154" s="6"/>
      <c r="AB154" s="6">
        <f t="shared" si="47"/>
        <v>453601</v>
      </c>
      <c r="AC154" s="34"/>
      <c r="AD154" s="34"/>
      <c r="AE154" s="34"/>
      <c r="AF154" s="34"/>
    </row>
    <row r="155" spans="1:32" s="35" customFormat="1" ht="11.25" customHeight="1">
      <c r="A155" s="24" t="s">
        <v>58</v>
      </c>
      <c r="B155" s="21">
        <v>42308</v>
      </c>
      <c r="C155" s="6">
        <v>323777</v>
      </c>
      <c r="D155" s="6"/>
      <c r="E155" s="6">
        <v>79118</v>
      </c>
      <c r="F155" s="6">
        <v>79820</v>
      </c>
      <c r="G155" s="6"/>
      <c r="H155" s="6"/>
      <c r="I155" s="6"/>
      <c r="J155" s="6"/>
      <c r="K155" s="6"/>
      <c r="L155" s="6"/>
      <c r="M155" s="6"/>
      <c r="N155" s="6"/>
      <c r="O155" s="6"/>
      <c r="P155" s="6"/>
      <c r="Q155" s="6"/>
      <c r="R155" s="6"/>
      <c r="S155" s="6"/>
      <c r="T155" s="6"/>
      <c r="U155" s="6"/>
      <c r="V155" s="6"/>
      <c r="W155" s="6"/>
      <c r="X155" s="6">
        <f t="shared" si="45"/>
        <v>0</v>
      </c>
      <c r="Y155" s="6">
        <f t="shared" si="46"/>
        <v>482715</v>
      </c>
      <c r="Z155" s="6"/>
      <c r="AA155" s="6"/>
      <c r="AB155" s="6">
        <f t="shared" si="47"/>
        <v>482715</v>
      </c>
      <c r="AC155" s="34"/>
      <c r="AD155" s="34"/>
      <c r="AE155" s="34"/>
      <c r="AF155" s="34"/>
    </row>
    <row r="156" spans="1:32" s="35" customFormat="1" ht="11.25" customHeight="1">
      <c r="A156" s="127" t="s">
        <v>58</v>
      </c>
      <c r="B156" s="21">
        <v>42338</v>
      </c>
      <c r="C156" s="28">
        <v>114576</v>
      </c>
      <c r="D156" s="28">
        <v>32716</v>
      </c>
      <c r="E156" s="28">
        <v>105834</v>
      </c>
      <c r="F156" s="6"/>
      <c r="G156" s="6"/>
      <c r="H156" s="6"/>
      <c r="I156" s="6"/>
      <c r="J156" s="6"/>
      <c r="K156" s="6"/>
      <c r="L156" s="6"/>
      <c r="M156" s="6"/>
      <c r="N156" s="6"/>
      <c r="O156" s="6"/>
      <c r="P156" s="6"/>
      <c r="Q156" s="6"/>
      <c r="R156" s="6"/>
      <c r="S156" s="6"/>
      <c r="T156" s="6"/>
      <c r="U156" s="6"/>
      <c r="V156" s="6"/>
      <c r="W156" s="6"/>
      <c r="X156" s="6">
        <f t="shared" si="45"/>
        <v>0</v>
      </c>
      <c r="Y156" s="6">
        <f t="shared" si="46"/>
        <v>253126</v>
      </c>
      <c r="Z156" s="6"/>
      <c r="AA156" s="6"/>
      <c r="AB156" s="6">
        <f t="shared" si="47"/>
        <v>253126</v>
      </c>
      <c r="AC156" s="6"/>
      <c r="AD156" s="6"/>
      <c r="AE156" s="6"/>
      <c r="AF156" s="6"/>
    </row>
    <row r="157" spans="1:32" s="39" customFormat="1" ht="11.25" customHeight="1">
      <c r="A157" s="40" t="s">
        <v>58</v>
      </c>
      <c r="B157" s="37" t="s">
        <v>20</v>
      </c>
      <c r="C157" s="38">
        <f aca="true" t="shared" si="48" ref="C157:AB157">SUM(C145:C156)</f>
        <v>2418659</v>
      </c>
      <c r="D157" s="38">
        <f t="shared" si="48"/>
        <v>237431</v>
      </c>
      <c r="E157" s="38">
        <f t="shared" si="48"/>
        <v>694222</v>
      </c>
      <c r="F157" s="38">
        <f t="shared" si="48"/>
        <v>673230</v>
      </c>
      <c r="G157" s="38">
        <f t="shared" si="48"/>
        <v>0</v>
      </c>
      <c r="H157" s="38">
        <f t="shared" si="48"/>
        <v>0</v>
      </c>
      <c r="I157" s="38">
        <f t="shared" si="48"/>
        <v>0</v>
      </c>
      <c r="J157" s="38">
        <f t="shared" si="48"/>
        <v>0</v>
      </c>
      <c r="K157" s="38">
        <f t="shared" si="48"/>
        <v>0</v>
      </c>
      <c r="L157" s="38">
        <f t="shared" si="48"/>
        <v>0</v>
      </c>
      <c r="M157" s="38">
        <f t="shared" si="48"/>
        <v>0</v>
      </c>
      <c r="N157" s="38">
        <f t="shared" si="48"/>
        <v>0</v>
      </c>
      <c r="O157" s="38">
        <f t="shared" si="48"/>
        <v>0</v>
      </c>
      <c r="P157" s="38">
        <f t="shared" si="48"/>
        <v>0</v>
      </c>
      <c r="Q157" s="38">
        <f t="shared" si="48"/>
        <v>0</v>
      </c>
      <c r="R157" s="38">
        <f t="shared" si="48"/>
        <v>0</v>
      </c>
      <c r="S157" s="38">
        <f t="shared" si="48"/>
        <v>0</v>
      </c>
      <c r="T157" s="38">
        <f t="shared" si="48"/>
        <v>0</v>
      </c>
      <c r="U157" s="38">
        <f>SUM(U145:U156)</f>
        <v>0</v>
      </c>
      <c r="V157" s="38">
        <f t="shared" si="48"/>
        <v>0</v>
      </c>
      <c r="W157" s="38">
        <f t="shared" si="48"/>
        <v>0</v>
      </c>
      <c r="X157" s="38">
        <f t="shared" si="48"/>
        <v>0</v>
      </c>
      <c r="Y157" s="38">
        <f t="shared" si="48"/>
        <v>4023542</v>
      </c>
      <c r="Z157" s="38">
        <f t="shared" si="48"/>
        <v>0</v>
      </c>
      <c r="AA157" s="38">
        <f t="shared" si="48"/>
        <v>0</v>
      </c>
      <c r="AB157" s="38">
        <f t="shared" si="48"/>
        <v>4023542</v>
      </c>
      <c r="AC157" s="37"/>
      <c r="AD157" s="37"/>
      <c r="AE157" s="37"/>
      <c r="AF157" s="37"/>
    </row>
    <row r="158" spans="1:32" s="39" customFormat="1" ht="11.25" customHeight="1">
      <c r="A158" s="20" t="s">
        <v>80</v>
      </c>
      <c r="B158" s="21">
        <v>42004</v>
      </c>
      <c r="C158" s="6"/>
      <c r="D158" s="6"/>
      <c r="E158" s="6"/>
      <c r="F158" s="6"/>
      <c r="G158" s="6"/>
      <c r="H158" s="6"/>
      <c r="I158" s="6"/>
      <c r="J158" s="6"/>
      <c r="K158" s="6"/>
      <c r="L158" s="6"/>
      <c r="M158" s="6"/>
      <c r="N158" s="6"/>
      <c r="O158" s="6"/>
      <c r="P158" s="6"/>
      <c r="Q158" s="6"/>
      <c r="R158" s="6"/>
      <c r="S158" s="6"/>
      <c r="T158" s="6"/>
      <c r="U158" s="6"/>
      <c r="V158" s="6"/>
      <c r="W158" s="6"/>
      <c r="X158" s="6">
        <f aca="true" t="shared" si="49" ref="X158:X169">SUM(M158:W158)</f>
        <v>0</v>
      </c>
      <c r="Y158" s="6">
        <f aca="true" t="shared" si="50" ref="Y158:Y169">SUM(C158:W158)</f>
        <v>0</v>
      </c>
      <c r="Z158" s="6">
        <f>'CtroExp ()'!R145</f>
        <v>37100</v>
      </c>
      <c r="AA158" s="6">
        <f>'CtroExp ()'!AX145</f>
        <v>222302.13</v>
      </c>
      <c r="AB158" s="6">
        <f aca="true" t="shared" si="51" ref="AB158:AB169">SUM(Y158:AA158)</f>
        <v>259402.13</v>
      </c>
      <c r="AC158" s="34"/>
      <c r="AD158" s="34"/>
      <c r="AE158" s="34"/>
      <c r="AF158" s="34"/>
    </row>
    <row r="159" spans="1:32" s="39" customFormat="1" ht="11.25" customHeight="1">
      <c r="A159" s="24" t="s">
        <v>80</v>
      </c>
      <c r="B159" s="21">
        <v>42035</v>
      </c>
      <c r="C159" s="6"/>
      <c r="D159" s="6"/>
      <c r="E159" s="6"/>
      <c r="F159" s="6"/>
      <c r="G159" s="6"/>
      <c r="H159" s="6"/>
      <c r="I159" s="6"/>
      <c r="J159" s="6"/>
      <c r="K159" s="6"/>
      <c r="L159" s="6"/>
      <c r="M159" s="6"/>
      <c r="N159" s="6"/>
      <c r="O159" s="6"/>
      <c r="P159" s="6"/>
      <c r="Q159" s="6"/>
      <c r="R159" s="6"/>
      <c r="S159" s="6"/>
      <c r="T159" s="6"/>
      <c r="U159" s="6"/>
      <c r="V159" s="6"/>
      <c r="W159" s="6"/>
      <c r="X159" s="6">
        <f t="shared" si="49"/>
        <v>0</v>
      </c>
      <c r="Y159" s="6">
        <f t="shared" si="50"/>
        <v>0</v>
      </c>
      <c r="Z159" s="6">
        <f>'CtroExp ()'!R146</f>
        <v>32640</v>
      </c>
      <c r="AA159" s="6">
        <f>'CtroExp ()'!AX146</f>
        <v>74735.26</v>
      </c>
      <c r="AB159" s="6">
        <f t="shared" si="51"/>
        <v>107375.26</v>
      </c>
      <c r="AC159" s="34"/>
      <c r="AD159" s="34"/>
      <c r="AE159" s="6"/>
      <c r="AF159" s="34"/>
    </row>
    <row r="160" spans="1:32" s="39" customFormat="1" ht="11.25" customHeight="1">
      <c r="A160" s="24" t="s">
        <v>80</v>
      </c>
      <c r="B160" s="21">
        <v>42063</v>
      </c>
      <c r="C160" s="6"/>
      <c r="D160" s="6"/>
      <c r="E160" s="6"/>
      <c r="F160" s="6">
        <v>31517.94</v>
      </c>
      <c r="G160" s="6"/>
      <c r="H160" s="6"/>
      <c r="I160" s="6"/>
      <c r="J160" s="6"/>
      <c r="K160" s="6"/>
      <c r="L160" s="6"/>
      <c r="M160" s="6"/>
      <c r="N160" s="6"/>
      <c r="O160" s="6"/>
      <c r="P160" s="6"/>
      <c r="Q160" s="6"/>
      <c r="R160" s="6"/>
      <c r="S160" s="6"/>
      <c r="T160" s="6"/>
      <c r="U160" s="6"/>
      <c r="V160" s="6"/>
      <c r="W160" s="6"/>
      <c r="X160" s="6">
        <f t="shared" si="49"/>
        <v>0</v>
      </c>
      <c r="Y160" s="6">
        <f t="shared" si="50"/>
        <v>31517.94</v>
      </c>
      <c r="Z160" s="6">
        <f>'CtroExp ()'!R147</f>
        <v>23580</v>
      </c>
      <c r="AA160" s="6">
        <f>'CtroExp ()'!AX147</f>
        <v>217822.49</v>
      </c>
      <c r="AB160" s="6">
        <f t="shared" si="51"/>
        <v>272920.43</v>
      </c>
      <c r="AC160" s="34"/>
      <c r="AD160" s="34"/>
      <c r="AE160" s="34">
        <v>31517.94</v>
      </c>
      <c r="AF160" s="34"/>
    </row>
    <row r="161" spans="1:32" s="35" customFormat="1" ht="11.25" customHeight="1">
      <c r="A161" s="24" t="s">
        <v>80</v>
      </c>
      <c r="B161" s="21">
        <v>42094</v>
      </c>
      <c r="C161" s="6"/>
      <c r="D161" s="6"/>
      <c r="E161" s="6"/>
      <c r="F161" s="6">
        <v>74211.45</v>
      </c>
      <c r="G161" s="6"/>
      <c r="H161" s="6"/>
      <c r="I161" s="6"/>
      <c r="J161" s="6"/>
      <c r="K161" s="6"/>
      <c r="L161" s="6"/>
      <c r="M161" s="6"/>
      <c r="N161" s="6"/>
      <c r="O161" s="6"/>
      <c r="P161" s="6"/>
      <c r="Q161" s="6"/>
      <c r="R161" s="6"/>
      <c r="S161" s="6"/>
      <c r="T161" s="6"/>
      <c r="U161" s="6"/>
      <c r="V161" s="6"/>
      <c r="W161" s="6"/>
      <c r="X161" s="6">
        <f t="shared" si="49"/>
        <v>0</v>
      </c>
      <c r="Y161" s="6">
        <f t="shared" si="50"/>
        <v>74211.45</v>
      </c>
      <c r="Z161" s="6">
        <f>'CtroExp ()'!R148</f>
        <v>15000</v>
      </c>
      <c r="AA161" s="6">
        <f>'CtroExp ()'!AX148</f>
        <v>201457.31</v>
      </c>
      <c r="AB161" s="6">
        <f t="shared" si="51"/>
        <v>290668.76</v>
      </c>
      <c r="AC161" s="34"/>
      <c r="AD161" s="34"/>
      <c r="AE161" s="6">
        <v>74211.45</v>
      </c>
      <c r="AF161" s="34"/>
    </row>
    <row r="162" spans="1:32" s="39" customFormat="1" ht="11.25" customHeight="1">
      <c r="A162" s="24" t="s">
        <v>80</v>
      </c>
      <c r="B162" s="21">
        <v>42124</v>
      </c>
      <c r="C162" s="6"/>
      <c r="D162" s="6"/>
      <c r="E162" s="6"/>
      <c r="F162" s="6"/>
      <c r="G162" s="6"/>
      <c r="H162" s="6"/>
      <c r="I162" s="6"/>
      <c r="J162" s="6"/>
      <c r="K162" s="6"/>
      <c r="L162" s="6"/>
      <c r="M162" s="6"/>
      <c r="N162" s="6"/>
      <c r="O162" s="6"/>
      <c r="P162" s="6"/>
      <c r="Q162" s="6"/>
      <c r="R162" s="6"/>
      <c r="S162" s="6"/>
      <c r="T162" s="6"/>
      <c r="U162" s="6"/>
      <c r="V162" s="6"/>
      <c r="W162" s="6"/>
      <c r="X162" s="6">
        <f t="shared" si="49"/>
        <v>0</v>
      </c>
      <c r="Y162" s="6">
        <f t="shared" si="50"/>
        <v>0</v>
      </c>
      <c r="Z162" s="6">
        <f>'CtroExp ()'!R149</f>
        <v>64739.39</v>
      </c>
      <c r="AA162" s="6">
        <f>'CtroExp ()'!AX149</f>
        <v>255466.71</v>
      </c>
      <c r="AB162" s="6">
        <f t="shared" si="51"/>
        <v>320206.1</v>
      </c>
      <c r="AC162" s="34"/>
      <c r="AD162" s="34"/>
      <c r="AE162" s="34"/>
      <c r="AF162" s="34"/>
    </row>
    <row r="163" spans="1:32" s="39" customFormat="1" ht="11.25" customHeight="1">
      <c r="A163" s="24" t="s">
        <v>80</v>
      </c>
      <c r="B163" s="21">
        <v>42155</v>
      </c>
      <c r="C163" s="6"/>
      <c r="D163" s="6"/>
      <c r="E163" s="6"/>
      <c r="F163" s="6"/>
      <c r="G163" s="6"/>
      <c r="H163" s="6"/>
      <c r="I163" s="6"/>
      <c r="J163" s="6"/>
      <c r="K163" s="6"/>
      <c r="L163" s="6"/>
      <c r="M163" s="6"/>
      <c r="N163" s="6"/>
      <c r="O163" s="6"/>
      <c r="P163" s="6"/>
      <c r="Q163" s="6"/>
      <c r="R163" s="6"/>
      <c r="S163" s="6"/>
      <c r="T163" s="6"/>
      <c r="U163" s="6"/>
      <c r="V163" s="6"/>
      <c r="W163" s="6"/>
      <c r="X163" s="6">
        <f t="shared" si="49"/>
        <v>0</v>
      </c>
      <c r="Y163" s="6">
        <f t="shared" si="50"/>
        <v>0</v>
      </c>
      <c r="Z163" s="6">
        <f>'CtroExp ()'!R150</f>
        <v>46010.895</v>
      </c>
      <c r="AA163" s="6">
        <f>'CtroExp ()'!AX150</f>
        <v>295790.37</v>
      </c>
      <c r="AB163" s="6">
        <f t="shared" si="51"/>
        <v>341801.265</v>
      </c>
      <c r="AC163" s="6"/>
      <c r="AD163" s="6"/>
      <c r="AE163" s="6"/>
      <c r="AF163" s="6"/>
    </row>
    <row r="164" spans="1:32" s="39" customFormat="1" ht="11.25" customHeight="1">
      <c r="A164" s="24" t="s">
        <v>80</v>
      </c>
      <c r="B164" s="21">
        <v>42185</v>
      </c>
      <c r="C164" s="6"/>
      <c r="D164" s="6"/>
      <c r="E164" s="6"/>
      <c r="F164" s="6"/>
      <c r="G164" s="6"/>
      <c r="H164" s="6"/>
      <c r="I164" s="6"/>
      <c r="J164" s="6"/>
      <c r="K164" s="6"/>
      <c r="L164" s="6"/>
      <c r="M164" s="6"/>
      <c r="N164" s="6"/>
      <c r="O164" s="6"/>
      <c r="P164" s="6"/>
      <c r="Q164" s="6"/>
      <c r="R164" s="6"/>
      <c r="S164" s="6"/>
      <c r="T164" s="6"/>
      <c r="U164" s="6"/>
      <c r="V164" s="6"/>
      <c r="W164" s="6"/>
      <c r="X164" s="6">
        <f t="shared" si="49"/>
        <v>0</v>
      </c>
      <c r="Y164" s="6">
        <f t="shared" si="50"/>
        <v>0</v>
      </c>
      <c r="Z164" s="6">
        <f>'CtroExp ()'!R151</f>
        <v>36000</v>
      </c>
      <c r="AA164" s="6">
        <f>'CtroExp ()'!AX151</f>
        <v>250105.69</v>
      </c>
      <c r="AB164" s="6">
        <f t="shared" si="51"/>
        <v>286105.69</v>
      </c>
      <c r="AC164" s="34"/>
      <c r="AD164" s="34"/>
      <c r="AE164" s="34"/>
      <c r="AF164" s="34"/>
    </row>
    <row r="165" spans="1:32" s="39" customFormat="1" ht="11.25" customHeight="1">
      <c r="A165" s="24" t="s">
        <v>80</v>
      </c>
      <c r="B165" s="21">
        <v>42216</v>
      </c>
      <c r="C165" s="6"/>
      <c r="D165" s="6"/>
      <c r="E165" s="6"/>
      <c r="F165" s="6"/>
      <c r="G165" s="6"/>
      <c r="H165" s="6"/>
      <c r="I165" s="6"/>
      <c r="J165" s="6"/>
      <c r="K165" s="6"/>
      <c r="L165" s="6"/>
      <c r="M165" s="6"/>
      <c r="N165" s="6"/>
      <c r="O165" s="6"/>
      <c r="P165" s="6"/>
      <c r="Q165" s="6"/>
      <c r="R165" s="6"/>
      <c r="S165" s="6"/>
      <c r="T165" s="6"/>
      <c r="U165" s="6"/>
      <c r="V165" s="6"/>
      <c r="W165" s="6"/>
      <c r="X165" s="6">
        <f t="shared" si="49"/>
        <v>0</v>
      </c>
      <c r="Y165" s="6">
        <f t="shared" si="50"/>
        <v>0</v>
      </c>
      <c r="Z165" s="6">
        <f>'CtroExp ()'!R152</f>
        <v>49500</v>
      </c>
      <c r="AA165" s="6">
        <f>'CtroExp ()'!AX152</f>
        <v>128868.28</v>
      </c>
      <c r="AB165" s="6">
        <f t="shared" si="51"/>
        <v>178368.28</v>
      </c>
      <c r="AC165" s="34"/>
      <c r="AD165" s="34"/>
      <c r="AE165" s="34"/>
      <c r="AF165" s="34"/>
    </row>
    <row r="166" spans="1:32" s="39" customFormat="1" ht="11.25" customHeight="1">
      <c r="A166" s="24" t="s">
        <v>80</v>
      </c>
      <c r="B166" s="21">
        <v>42247</v>
      </c>
      <c r="C166" s="6"/>
      <c r="D166" s="6"/>
      <c r="E166" s="6"/>
      <c r="F166" s="6"/>
      <c r="G166" s="6"/>
      <c r="H166" s="6"/>
      <c r="I166" s="6"/>
      <c r="J166" s="6"/>
      <c r="K166" s="6"/>
      <c r="L166" s="6"/>
      <c r="M166" s="6"/>
      <c r="N166" s="6"/>
      <c r="O166" s="6"/>
      <c r="P166" s="6"/>
      <c r="Q166" s="6"/>
      <c r="R166" s="6"/>
      <c r="S166" s="6"/>
      <c r="T166" s="6"/>
      <c r="U166" s="6"/>
      <c r="V166" s="6"/>
      <c r="W166" s="6"/>
      <c r="X166" s="6">
        <f t="shared" si="49"/>
        <v>0</v>
      </c>
      <c r="Y166" s="6">
        <f t="shared" si="50"/>
        <v>0</v>
      </c>
      <c r="Z166" s="6">
        <f>'CtroExp ()'!R153</f>
        <v>43524</v>
      </c>
      <c r="AA166" s="6">
        <f>'CtroExp ()'!AX153</f>
        <v>198253.07</v>
      </c>
      <c r="AB166" s="6">
        <f t="shared" si="51"/>
        <v>241777.07</v>
      </c>
      <c r="AC166" s="6"/>
      <c r="AD166" s="6"/>
      <c r="AE166" s="6"/>
      <c r="AF166" s="34"/>
    </row>
    <row r="167" spans="1:32" s="39" customFormat="1" ht="11.25" customHeight="1">
      <c r="A167" s="24" t="s">
        <v>80</v>
      </c>
      <c r="B167" s="21">
        <v>42277</v>
      </c>
      <c r="C167" s="6"/>
      <c r="D167" s="6"/>
      <c r="E167" s="6"/>
      <c r="F167" s="6"/>
      <c r="G167" s="6"/>
      <c r="H167" s="6"/>
      <c r="I167" s="6"/>
      <c r="J167" s="6"/>
      <c r="K167" s="6"/>
      <c r="L167" s="6"/>
      <c r="M167" s="6"/>
      <c r="N167" s="6"/>
      <c r="O167" s="6"/>
      <c r="P167" s="6"/>
      <c r="Q167" s="6"/>
      <c r="R167" s="6"/>
      <c r="S167" s="6"/>
      <c r="T167" s="6"/>
      <c r="U167" s="6"/>
      <c r="V167" s="6"/>
      <c r="W167" s="6"/>
      <c r="X167" s="6">
        <f t="shared" si="49"/>
        <v>0</v>
      </c>
      <c r="Y167" s="6">
        <f t="shared" si="50"/>
        <v>0</v>
      </c>
      <c r="Z167" s="6">
        <f>'CtroExp ()'!R154</f>
        <v>25749.315</v>
      </c>
      <c r="AA167" s="6">
        <f>'CtroExp ()'!AX154</f>
        <v>250656.9</v>
      </c>
      <c r="AB167" s="6">
        <f t="shared" si="51"/>
        <v>276406.21499999997</v>
      </c>
      <c r="AC167" s="34"/>
      <c r="AD167" s="34"/>
      <c r="AE167" s="34"/>
      <c r="AF167" s="34"/>
    </row>
    <row r="168" spans="1:32" s="39" customFormat="1" ht="11.25" customHeight="1">
      <c r="A168" s="24" t="s">
        <v>80</v>
      </c>
      <c r="B168" s="21">
        <v>42308</v>
      </c>
      <c r="C168" s="6">
        <v>68922.72</v>
      </c>
      <c r="D168" s="6"/>
      <c r="E168" s="6"/>
      <c r="F168" s="6"/>
      <c r="G168" s="6"/>
      <c r="H168" s="6"/>
      <c r="I168" s="6"/>
      <c r="J168" s="6"/>
      <c r="K168" s="6"/>
      <c r="L168" s="6"/>
      <c r="M168" s="6"/>
      <c r="N168" s="6"/>
      <c r="O168" s="6"/>
      <c r="P168" s="6"/>
      <c r="Q168" s="6"/>
      <c r="R168" s="6"/>
      <c r="S168" s="6"/>
      <c r="T168" s="6"/>
      <c r="U168" s="6"/>
      <c r="V168" s="6"/>
      <c r="W168" s="6"/>
      <c r="X168" s="6">
        <f t="shared" si="49"/>
        <v>0</v>
      </c>
      <c r="Y168" s="6">
        <f t="shared" si="50"/>
        <v>68922.72</v>
      </c>
      <c r="Z168" s="6">
        <f>'CtroExp ()'!R155</f>
        <v>28450</v>
      </c>
      <c r="AA168" s="6">
        <f>'CtroExp ()'!AX155</f>
        <v>245499.33000000002</v>
      </c>
      <c r="AB168" s="6">
        <f t="shared" si="51"/>
        <v>342872.05000000005</v>
      </c>
      <c r="AC168" s="6">
        <v>68922.72</v>
      </c>
      <c r="AD168" s="34"/>
      <c r="AE168" s="34"/>
      <c r="AF168" s="34"/>
    </row>
    <row r="169" spans="1:32" s="39" customFormat="1" ht="11.25" customHeight="1">
      <c r="A169" s="26" t="s">
        <v>81</v>
      </c>
      <c r="B169" s="21">
        <v>42338</v>
      </c>
      <c r="C169" s="28"/>
      <c r="D169" s="28"/>
      <c r="E169" s="28"/>
      <c r="F169" s="28"/>
      <c r="G169" s="28"/>
      <c r="H169" s="28"/>
      <c r="I169" s="28"/>
      <c r="J169" s="28"/>
      <c r="K169" s="28"/>
      <c r="L169" s="28"/>
      <c r="M169" s="28"/>
      <c r="N169" s="28"/>
      <c r="O169" s="28"/>
      <c r="P169" s="28"/>
      <c r="Q169" s="28"/>
      <c r="R169" s="28"/>
      <c r="S169" s="28"/>
      <c r="T169" s="28"/>
      <c r="U169" s="28"/>
      <c r="V169" s="28"/>
      <c r="W169" s="28"/>
      <c r="X169" s="6">
        <f t="shared" si="49"/>
        <v>0</v>
      </c>
      <c r="Y169" s="28">
        <f t="shared" si="50"/>
        <v>0</v>
      </c>
      <c r="Z169" s="6">
        <f>'CtroExp ()'!R156</f>
        <v>66447.979</v>
      </c>
      <c r="AA169" s="6">
        <f>'CtroExp ()'!AX156</f>
        <v>194446.06399999998</v>
      </c>
      <c r="AB169" s="28">
        <f t="shared" si="51"/>
        <v>260894.043</v>
      </c>
      <c r="AC169" s="28"/>
      <c r="AD169" s="28"/>
      <c r="AE169" s="28"/>
      <c r="AF169" s="28"/>
    </row>
    <row r="170" spans="1:32" s="39" customFormat="1" ht="11.25" customHeight="1">
      <c r="A170" s="36" t="s">
        <v>80</v>
      </c>
      <c r="B170" s="37" t="s">
        <v>20</v>
      </c>
      <c r="C170" s="38">
        <f aca="true" t="shared" si="52" ref="C170:AB170">SUM(C158:C169)</f>
        <v>68922.72</v>
      </c>
      <c r="D170" s="38">
        <f t="shared" si="52"/>
        <v>0</v>
      </c>
      <c r="E170" s="38">
        <f t="shared" si="52"/>
        <v>0</v>
      </c>
      <c r="F170" s="38">
        <f t="shared" si="52"/>
        <v>105729.39</v>
      </c>
      <c r="G170" s="38">
        <f t="shared" si="52"/>
        <v>0</v>
      </c>
      <c r="H170" s="38">
        <f t="shared" si="52"/>
        <v>0</v>
      </c>
      <c r="I170" s="38">
        <f t="shared" si="52"/>
        <v>0</v>
      </c>
      <c r="J170" s="38">
        <f t="shared" si="52"/>
        <v>0</v>
      </c>
      <c r="K170" s="38">
        <f t="shared" si="52"/>
        <v>0</v>
      </c>
      <c r="L170" s="38">
        <f t="shared" si="52"/>
        <v>0</v>
      </c>
      <c r="M170" s="38">
        <f t="shared" si="52"/>
        <v>0</v>
      </c>
      <c r="N170" s="38">
        <f t="shared" si="52"/>
        <v>0</v>
      </c>
      <c r="O170" s="38">
        <f t="shared" si="52"/>
        <v>0</v>
      </c>
      <c r="P170" s="38">
        <f t="shared" si="52"/>
        <v>0</v>
      </c>
      <c r="Q170" s="38">
        <f t="shared" si="52"/>
        <v>0</v>
      </c>
      <c r="R170" s="38">
        <f t="shared" si="52"/>
        <v>0</v>
      </c>
      <c r="S170" s="38">
        <f t="shared" si="52"/>
        <v>0</v>
      </c>
      <c r="T170" s="38">
        <f t="shared" si="52"/>
        <v>0</v>
      </c>
      <c r="U170" s="38">
        <f>SUM(U158:U169)</f>
        <v>0</v>
      </c>
      <c r="V170" s="38">
        <f t="shared" si="52"/>
        <v>0</v>
      </c>
      <c r="W170" s="38">
        <f t="shared" si="52"/>
        <v>0</v>
      </c>
      <c r="X170" s="38">
        <f t="shared" si="52"/>
        <v>0</v>
      </c>
      <c r="Y170" s="38">
        <f t="shared" si="52"/>
        <v>174652.11</v>
      </c>
      <c r="Z170" s="38">
        <f t="shared" si="52"/>
        <v>468741.579</v>
      </c>
      <c r="AA170" s="38">
        <f t="shared" si="52"/>
        <v>2535403.604</v>
      </c>
      <c r="AB170" s="38">
        <f t="shared" si="52"/>
        <v>3178797.293</v>
      </c>
      <c r="AC170" s="37"/>
      <c r="AD170" s="37"/>
      <c r="AE170" s="37"/>
      <c r="AF170" s="37"/>
    </row>
    <row r="171" spans="1:32" s="35" customFormat="1" ht="11.25" customHeight="1">
      <c r="A171" s="20" t="s">
        <v>92</v>
      </c>
      <c r="B171" s="21">
        <v>42004</v>
      </c>
      <c r="C171" s="6">
        <v>167519.53</v>
      </c>
      <c r="D171" s="6"/>
      <c r="E171" s="6">
        <v>201320.6</v>
      </c>
      <c r="F171" s="6">
        <v>1768.385</v>
      </c>
      <c r="G171" s="6"/>
      <c r="H171" s="6">
        <v>24574.15</v>
      </c>
      <c r="I171" s="6"/>
      <c r="J171" s="6"/>
      <c r="K171" s="6"/>
      <c r="L171" s="6"/>
      <c r="M171" s="6"/>
      <c r="N171" s="6"/>
      <c r="O171" s="6"/>
      <c r="P171" s="6"/>
      <c r="Q171" s="6"/>
      <c r="R171" s="6"/>
      <c r="S171" s="6">
        <v>16991.835</v>
      </c>
      <c r="T171" s="6"/>
      <c r="U171" s="6"/>
      <c r="V171" s="6"/>
      <c r="W171" s="6"/>
      <c r="X171" s="6">
        <f aca="true" t="shared" si="53" ref="X171:X182">SUM(M171:W171)</f>
        <v>16991.835</v>
      </c>
      <c r="Y171" s="6">
        <f aca="true" t="shared" si="54" ref="Y171:Y182">SUM(C171:W171)</f>
        <v>412174.50000000006</v>
      </c>
      <c r="Z171" s="6">
        <f>'CtroExp ()'!R158</f>
        <v>0</v>
      </c>
      <c r="AA171" s="6">
        <f>'CtroExp ()'!AX158</f>
        <v>0</v>
      </c>
      <c r="AB171" s="6">
        <f aca="true" t="shared" si="55" ref="AB171:AB182">SUM(Y171:AA171)</f>
        <v>412174.50000000006</v>
      </c>
      <c r="AC171" s="34"/>
      <c r="AD171" s="34"/>
      <c r="AE171" s="34"/>
      <c r="AF171" s="34"/>
    </row>
    <row r="172" spans="1:32" s="35" customFormat="1" ht="11.25" customHeight="1">
      <c r="A172" s="24" t="s">
        <v>92</v>
      </c>
      <c r="B172" s="21">
        <v>42035</v>
      </c>
      <c r="C172" s="6">
        <v>102081</v>
      </c>
      <c r="D172" s="6"/>
      <c r="E172" s="6">
        <v>148971</v>
      </c>
      <c r="F172" s="6"/>
      <c r="G172" s="6"/>
      <c r="H172" s="6">
        <v>14174.795</v>
      </c>
      <c r="I172" s="6"/>
      <c r="J172" s="6"/>
      <c r="K172" s="6"/>
      <c r="L172" s="6"/>
      <c r="M172" s="6"/>
      <c r="N172" s="6"/>
      <c r="O172" s="6"/>
      <c r="P172" s="6"/>
      <c r="Q172" s="6"/>
      <c r="R172" s="6"/>
      <c r="S172" s="6">
        <v>14998.195</v>
      </c>
      <c r="T172" s="6"/>
      <c r="U172" s="6"/>
      <c r="V172" s="6"/>
      <c r="W172" s="6"/>
      <c r="X172" s="6">
        <f t="shared" si="53"/>
        <v>14998.195</v>
      </c>
      <c r="Y172" s="6">
        <f t="shared" si="54"/>
        <v>280224.99</v>
      </c>
      <c r="Z172" s="6">
        <f>'CtroExp ()'!R159</f>
        <v>0</v>
      </c>
      <c r="AA172" s="6">
        <f>'CtroExp ()'!AX159</f>
        <v>0</v>
      </c>
      <c r="AB172" s="6">
        <f t="shared" si="55"/>
        <v>280224.99</v>
      </c>
      <c r="AC172" s="34"/>
      <c r="AD172" s="34"/>
      <c r="AE172" s="34"/>
      <c r="AF172" s="34"/>
    </row>
    <row r="173" spans="1:32" s="35" customFormat="1" ht="11.25" customHeight="1">
      <c r="A173" s="24" t="s">
        <v>92</v>
      </c>
      <c r="B173" s="21">
        <v>42063</v>
      </c>
      <c r="C173" s="6">
        <v>337030.325</v>
      </c>
      <c r="D173" s="6"/>
      <c r="E173" s="6"/>
      <c r="F173" s="6"/>
      <c r="G173" s="6"/>
      <c r="H173" s="6"/>
      <c r="I173" s="6"/>
      <c r="J173" s="6"/>
      <c r="K173" s="6"/>
      <c r="L173" s="6"/>
      <c r="M173" s="6"/>
      <c r="N173" s="6"/>
      <c r="O173" s="6"/>
      <c r="P173" s="6"/>
      <c r="Q173" s="6"/>
      <c r="R173" s="6"/>
      <c r="S173" s="6"/>
      <c r="T173" s="6"/>
      <c r="U173" s="6"/>
      <c r="V173" s="6"/>
      <c r="W173" s="6"/>
      <c r="X173" s="6">
        <f t="shared" si="53"/>
        <v>0</v>
      </c>
      <c r="Y173" s="6">
        <f t="shared" si="54"/>
        <v>337030.325</v>
      </c>
      <c r="Z173" s="6">
        <f>'CtroExp ()'!R160</f>
        <v>0</v>
      </c>
      <c r="AA173" s="6">
        <f>'CtroExp ()'!AX160</f>
        <v>0</v>
      </c>
      <c r="AB173" s="6">
        <f t="shared" si="55"/>
        <v>337030.325</v>
      </c>
      <c r="AC173" s="34"/>
      <c r="AD173" s="34"/>
      <c r="AE173" s="34"/>
      <c r="AF173" s="34"/>
    </row>
    <row r="174" spans="1:32" s="35" customFormat="1" ht="11.25" customHeight="1">
      <c r="A174" s="24" t="s">
        <v>92</v>
      </c>
      <c r="B174" s="21">
        <v>42094</v>
      </c>
      <c r="C174" s="6">
        <v>228233.9</v>
      </c>
      <c r="D174" s="6"/>
      <c r="E174" s="6">
        <v>36009.77</v>
      </c>
      <c r="F174" s="6">
        <v>49300.605</v>
      </c>
      <c r="G174" s="6"/>
      <c r="H174" s="6">
        <v>24908.55</v>
      </c>
      <c r="I174" s="6"/>
      <c r="J174" s="6"/>
      <c r="K174" s="6"/>
      <c r="L174" s="6"/>
      <c r="M174" s="6"/>
      <c r="N174" s="6"/>
      <c r="O174" s="6"/>
      <c r="P174" s="6"/>
      <c r="Q174" s="6"/>
      <c r="R174" s="6"/>
      <c r="S174" s="6">
        <v>19999.225</v>
      </c>
      <c r="T174" s="6"/>
      <c r="U174" s="6"/>
      <c r="V174" s="6"/>
      <c r="W174" s="6"/>
      <c r="X174" s="6">
        <f t="shared" si="53"/>
        <v>19999.225</v>
      </c>
      <c r="Y174" s="6">
        <f t="shared" si="54"/>
        <v>358452.04999999993</v>
      </c>
      <c r="Z174" s="6">
        <f>'CtroExp ()'!R161</f>
        <v>0</v>
      </c>
      <c r="AA174" s="6">
        <f>'CtroExp ()'!AX161</f>
        <v>0</v>
      </c>
      <c r="AB174" s="6">
        <f t="shared" si="55"/>
        <v>358452.04999999993</v>
      </c>
      <c r="AC174" s="34"/>
      <c r="AD174" s="34"/>
      <c r="AE174" s="34"/>
      <c r="AF174" s="34"/>
    </row>
    <row r="175" spans="1:32" s="35" customFormat="1" ht="11.25" customHeight="1">
      <c r="A175" s="24" t="s">
        <v>92</v>
      </c>
      <c r="B175" s="21">
        <v>42124</v>
      </c>
      <c r="C175" s="6">
        <v>336248.82</v>
      </c>
      <c r="D175" s="6"/>
      <c r="E175" s="6">
        <v>45000.01</v>
      </c>
      <c r="F175" s="6">
        <v>45899.32</v>
      </c>
      <c r="G175" s="6"/>
      <c r="H175" s="6">
        <v>20496.57</v>
      </c>
      <c r="I175" s="6"/>
      <c r="J175" s="6"/>
      <c r="K175" s="6"/>
      <c r="L175" s="6"/>
      <c r="M175" s="6"/>
      <c r="N175" s="6"/>
      <c r="O175" s="6"/>
      <c r="P175" s="6"/>
      <c r="Q175" s="6"/>
      <c r="R175" s="6"/>
      <c r="S175" s="6">
        <v>7000</v>
      </c>
      <c r="T175" s="6"/>
      <c r="U175" s="6"/>
      <c r="V175" s="6"/>
      <c r="W175" s="6"/>
      <c r="X175" s="6">
        <f t="shared" si="53"/>
        <v>7000</v>
      </c>
      <c r="Y175" s="6">
        <f t="shared" si="54"/>
        <v>454644.72000000003</v>
      </c>
      <c r="Z175" s="6">
        <f>'CtroExp ()'!R162</f>
        <v>0</v>
      </c>
      <c r="AA175" s="6">
        <f>'CtroExp ()'!AX162</f>
        <v>0</v>
      </c>
      <c r="AB175" s="6">
        <f t="shared" si="55"/>
        <v>454644.72000000003</v>
      </c>
      <c r="AC175" s="34"/>
      <c r="AD175" s="34"/>
      <c r="AE175" s="34"/>
      <c r="AF175" s="34"/>
    </row>
    <row r="176" spans="1:32" s="35" customFormat="1" ht="11.25" customHeight="1">
      <c r="A176" s="24" t="s">
        <v>92</v>
      </c>
      <c r="B176" s="21">
        <v>42155</v>
      </c>
      <c r="C176" s="6">
        <v>292589.2</v>
      </c>
      <c r="D176" s="6"/>
      <c r="E176" s="6"/>
      <c r="F176" s="6"/>
      <c r="G176" s="6"/>
      <c r="H176" s="6">
        <v>13500.57</v>
      </c>
      <c r="I176" s="6"/>
      <c r="J176" s="6"/>
      <c r="K176" s="6"/>
      <c r="L176" s="6"/>
      <c r="M176" s="6"/>
      <c r="N176" s="6"/>
      <c r="O176" s="6"/>
      <c r="P176" s="6"/>
      <c r="Q176" s="6"/>
      <c r="R176" s="6"/>
      <c r="S176" s="6">
        <v>8999.83</v>
      </c>
      <c r="T176" s="6"/>
      <c r="U176" s="6"/>
      <c r="V176" s="6"/>
      <c r="W176" s="6"/>
      <c r="X176" s="6">
        <f t="shared" si="53"/>
        <v>8999.83</v>
      </c>
      <c r="Y176" s="6">
        <f t="shared" si="54"/>
        <v>315089.60000000003</v>
      </c>
      <c r="Z176" s="6">
        <f>'CtroExp ()'!R163</f>
        <v>0</v>
      </c>
      <c r="AA176" s="6">
        <f>'CtroExp ()'!AX163</f>
        <v>0</v>
      </c>
      <c r="AB176" s="6">
        <f t="shared" si="55"/>
        <v>315089.60000000003</v>
      </c>
      <c r="AC176" s="6"/>
      <c r="AD176" s="6"/>
      <c r="AE176" s="6"/>
      <c r="AF176" s="6"/>
    </row>
    <row r="177" spans="1:32" s="35" customFormat="1" ht="11.25" customHeight="1">
      <c r="A177" s="24" t="s">
        <v>92</v>
      </c>
      <c r="B177" s="21">
        <v>42185</v>
      </c>
      <c r="C177" s="6">
        <f>41940+341113.77</f>
        <v>383053.77</v>
      </c>
      <c r="D177" s="6"/>
      <c r="E177" s="6">
        <v>65448.83</v>
      </c>
      <c r="F177" s="6">
        <v>90166.35</v>
      </c>
      <c r="G177" s="6"/>
      <c r="H177" s="6">
        <v>23687.52</v>
      </c>
      <c r="I177" s="6"/>
      <c r="J177" s="6"/>
      <c r="K177" s="6"/>
      <c r="L177" s="6"/>
      <c r="M177" s="6"/>
      <c r="N177" s="6"/>
      <c r="O177" s="6"/>
      <c r="P177" s="6"/>
      <c r="Q177" s="6"/>
      <c r="R177" s="6"/>
      <c r="S177" s="6">
        <v>21688.11</v>
      </c>
      <c r="T177" s="6"/>
      <c r="U177" s="6"/>
      <c r="V177" s="6"/>
      <c r="W177" s="6"/>
      <c r="X177" s="6">
        <f t="shared" si="53"/>
        <v>21688.11</v>
      </c>
      <c r="Y177" s="6">
        <f t="shared" si="54"/>
        <v>584044.5800000001</v>
      </c>
      <c r="Z177" s="6">
        <f>'CtroExp ()'!R164</f>
        <v>0</v>
      </c>
      <c r="AA177" s="6">
        <f>'CtroExp ()'!AX164</f>
        <v>0</v>
      </c>
      <c r="AB177" s="6">
        <f t="shared" si="55"/>
        <v>584044.5800000001</v>
      </c>
      <c r="AC177" s="34"/>
      <c r="AD177" s="34"/>
      <c r="AE177" s="34"/>
      <c r="AF177" s="34"/>
    </row>
    <row r="178" spans="1:32" s="35" customFormat="1" ht="11.25" customHeight="1">
      <c r="A178" s="24" t="s">
        <v>92</v>
      </c>
      <c r="B178" s="21">
        <v>42216</v>
      </c>
      <c r="C178" s="6">
        <v>32000.18</v>
      </c>
      <c r="D178" s="6"/>
      <c r="E178" s="6">
        <v>27404.135</v>
      </c>
      <c r="F178" s="6">
        <v>42002.14</v>
      </c>
      <c r="G178" s="6"/>
      <c r="H178" s="6">
        <v>30001.04</v>
      </c>
      <c r="I178" s="6"/>
      <c r="J178" s="6"/>
      <c r="K178" s="6"/>
      <c r="L178" s="6"/>
      <c r="M178" s="6"/>
      <c r="N178" s="6"/>
      <c r="O178" s="6"/>
      <c r="P178" s="6"/>
      <c r="Q178" s="6"/>
      <c r="R178" s="6"/>
      <c r="S178" s="6">
        <v>22647.34</v>
      </c>
      <c r="T178" s="6"/>
      <c r="U178" s="6"/>
      <c r="V178" s="6"/>
      <c r="W178" s="6"/>
      <c r="X178" s="6">
        <f t="shared" si="53"/>
        <v>22647.34</v>
      </c>
      <c r="Y178" s="6">
        <f t="shared" si="54"/>
        <v>154054.835</v>
      </c>
      <c r="Z178" s="6">
        <f>'CtroExp ()'!R165</f>
        <v>0</v>
      </c>
      <c r="AA178" s="6">
        <f>'CtroExp ()'!AX165</f>
        <v>0</v>
      </c>
      <c r="AB178" s="6">
        <f t="shared" si="55"/>
        <v>154054.835</v>
      </c>
      <c r="AC178" s="34"/>
      <c r="AD178" s="34"/>
      <c r="AE178" s="34"/>
      <c r="AF178" s="34"/>
    </row>
    <row r="179" spans="1:32" s="35" customFormat="1" ht="11.25" customHeight="1">
      <c r="A179" s="24" t="s">
        <v>92</v>
      </c>
      <c r="B179" s="21">
        <v>42247</v>
      </c>
      <c r="C179" s="6">
        <v>87948.93</v>
      </c>
      <c r="D179" s="6"/>
      <c r="E179" s="6">
        <v>52489.47</v>
      </c>
      <c r="F179" s="6">
        <v>82237.32</v>
      </c>
      <c r="G179" s="6"/>
      <c r="H179" s="6">
        <v>18777.21</v>
      </c>
      <c r="I179" s="6"/>
      <c r="J179" s="6"/>
      <c r="K179" s="6"/>
      <c r="L179" s="6"/>
      <c r="M179" s="6"/>
      <c r="N179" s="6"/>
      <c r="O179" s="6"/>
      <c r="P179" s="6"/>
      <c r="Q179" s="6"/>
      <c r="R179" s="6"/>
      <c r="S179" s="6">
        <v>12768.02</v>
      </c>
      <c r="T179" s="6"/>
      <c r="U179" s="6"/>
      <c r="V179" s="6"/>
      <c r="W179" s="6"/>
      <c r="X179" s="6">
        <f t="shared" si="53"/>
        <v>12768.02</v>
      </c>
      <c r="Y179" s="6">
        <f t="shared" si="54"/>
        <v>254220.94999999998</v>
      </c>
      <c r="Z179" s="6">
        <f>'CtroExp ()'!R166</f>
        <v>0</v>
      </c>
      <c r="AA179" s="6">
        <f>'CtroExp ()'!AX166</f>
        <v>0</v>
      </c>
      <c r="AB179" s="6">
        <f t="shared" si="55"/>
        <v>254220.94999999998</v>
      </c>
      <c r="AC179" s="6"/>
      <c r="AD179" s="6"/>
      <c r="AE179" s="6"/>
      <c r="AF179" s="34"/>
    </row>
    <row r="180" spans="1:32" s="35" customFormat="1" ht="11.25" customHeight="1">
      <c r="A180" s="24" t="s">
        <v>92</v>
      </c>
      <c r="B180" s="21">
        <v>42277</v>
      </c>
      <c r="C180" s="6">
        <v>33705.16</v>
      </c>
      <c r="D180" s="6"/>
      <c r="E180" s="6"/>
      <c r="F180" s="6"/>
      <c r="G180" s="6"/>
      <c r="H180" s="6">
        <v>27037.07</v>
      </c>
      <c r="I180" s="6"/>
      <c r="J180" s="6"/>
      <c r="K180" s="6"/>
      <c r="L180" s="6"/>
      <c r="M180" s="6"/>
      <c r="N180" s="6"/>
      <c r="O180" s="6"/>
      <c r="P180" s="6"/>
      <c r="Q180" s="6"/>
      <c r="R180" s="6"/>
      <c r="S180" s="6">
        <v>37247.88</v>
      </c>
      <c r="T180" s="6"/>
      <c r="U180" s="6"/>
      <c r="V180" s="6"/>
      <c r="W180" s="6"/>
      <c r="X180" s="6">
        <f t="shared" si="53"/>
        <v>37247.88</v>
      </c>
      <c r="Y180" s="6">
        <f t="shared" si="54"/>
        <v>97990.11</v>
      </c>
      <c r="Z180" s="6">
        <f>'CtroExp ()'!R167</f>
        <v>0</v>
      </c>
      <c r="AA180" s="6">
        <f>'CtroExp ()'!AX167</f>
        <v>0</v>
      </c>
      <c r="AB180" s="6">
        <f t="shared" si="55"/>
        <v>97990.11</v>
      </c>
      <c r="AC180" s="34"/>
      <c r="AD180" s="34"/>
      <c r="AE180" s="34"/>
      <c r="AF180" s="34"/>
    </row>
    <row r="181" spans="1:32" s="35" customFormat="1" ht="11.25" customHeight="1">
      <c r="A181" s="24" t="s">
        <v>92</v>
      </c>
      <c r="B181" s="21">
        <v>42308</v>
      </c>
      <c r="C181" s="6">
        <v>241543.4</v>
      </c>
      <c r="D181" s="6"/>
      <c r="E181" s="6">
        <v>58166.45</v>
      </c>
      <c r="F181" s="6">
        <v>134393.64</v>
      </c>
      <c r="G181" s="6"/>
      <c r="H181" s="6">
        <v>15544.43</v>
      </c>
      <c r="I181" s="6"/>
      <c r="J181" s="6"/>
      <c r="K181" s="6"/>
      <c r="L181" s="6"/>
      <c r="M181" s="6"/>
      <c r="N181" s="6"/>
      <c r="O181" s="6"/>
      <c r="P181" s="6"/>
      <c r="Q181" s="6"/>
      <c r="R181" s="6"/>
      <c r="S181" s="6">
        <v>21491.99</v>
      </c>
      <c r="T181" s="6"/>
      <c r="U181" s="6"/>
      <c r="V181" s="6"/>
      <c r="W181" s="6"/>
      <c r="X181" s="6">
        <f t="shared" si="53"/>
        <v>21491.99</v>
      </c>
      <c r="Y181" s="6">
        <f t="shared" si="54"/>
        <v>471139.91</v>
      </c>
      <c r="Z181" s="6">
        <f>'CtroExp ()'!R168</f>
        <v>0</v>
      </c>
      <c r="AA181" s="6">
        <f>'CtroExp ()'!AX168</f>
        <v>0</v>
      </c>
      <c r="AB181" s="6">
        <f t="shared" si="55"/>
        <v>471139.91</v>
      </c>
      <c r="AC181" s="34"/>
      <c r="AD181" s="34"/>
      <c r="AE181" s="34"/>
      <c r="AF181" s="34"/>
    </row>
    <row r="182" spans="1:32" s="35" customFormat="1" ht="11.25" customHeight="1">
      <c r="A182" s="24" t="s">
        <v>92</v>
      </c>
      <c r="B182" s="21">
        <v>42338</v>
      </c>
      <c r="C182" s="6">
        <v>159495.08</v>
      </c>
      <c r="D182" s="6"/>
      <c r="E182" s="6">
        <v>231165.56</v>
      </c>
      <c r="F182" s="6"/>
      <c r="G182" s="6"/>
      <c r="H182" s="6">
        <v>17112.14</v>
      </c>
      <c r="I182" s="6"/>
      <c r="J182" s="6"/>
      <c r="K182" s="6"/>
      <c r="L182" s="6"/>
      <c r="M182" s="6"/>
      <c r="N182" s="6"/>
      <c r="O182" s="6"/>
      <c r="P182" s="6"/>
      <c r="Q182" s="6"/>
      <c r="R182" s="6"/>
      <c r="S182" s="6">
        <v>10499.23</v>
      </c>
      <c r="T182" s="6"/>
      <c r="U182" s="6"/>
      <c r="V182" s="6"/>
      <c r="W182" s="6"/>
      <c r="X182" s="6">
        <f t="shared" si="53"/>
        <v>10499.23</v>
      </c>
      <c r="Y182" s="6">
        <f t="shared" si="54"/>
        <v>418272.01</v>
      </c>
      <c r="Z182" s="6">
        <f>'CtroExp ()'!R169</f>
        <v>0</v>
      </c>
      <c r="AA182" s="6">
        <f>'CtroExp ()'!AX169</f>
        <v>0</v>
      </c>
      <c r="AB182" s="6">
        <f t="shared" si="55"/>
        <v>418272.01</v>
      </c>
      <c r="AC182" s="6"/>
      <c r="AD182" s="6"/>
      <c r="AE182" s="6"/>
      <c r="AF182" s="6"/>
    </row>
    <row r="183" spans="1:32" s="39" customFormat="1" ht="11.25" customHeight="1">
      <c r="A183" s="36" t="s">
        <v>92</v>
      </c>
      <c r="B183" s="37" t="s">
        <v>20</v>
      </c>
      <c r="C183" s="38">
        <f aca="true" t="shared" si="56" ref="C183:AB183">SUM(C171:C182)</f>
        <v>2401449.295</v>
      </c>
      <c r="D183" s="38">
        <f t="shared" si="56"/>
        <v>0</v>
      </c>
      <c r="E183" s="38">
        <f t="shared" si="56"/>
        <v>865975.825</v>
      </c>
      <c r="F183" s="38">
        <f t="shared" si="56"/>
        <v>445767.76</v>
      </c>
      <c r="G183" s="38">
        <f t="shared" si="56"/>
        <v>0</v>
      </c>
      <c r="H183" s="38">
        <f t="shared" si="56"/>
        <v>229814.04499999998</v>
      </c>
      <c r="I183" s="38">
        <f t="shared" si="56"/>
        <v>0</v>
      </c>
      <c r="J183" s="38">
        <f t="shared" si="56"/>
        <v>0</v>
      </c>
      <c r="K183" s="38">
        <f t="shared" si="56"/>
        <v>0</v>
      </c>
      <c r="L183" s="38">
        <f t="shared" si="56"/>
        <v>0</v>
      </c>
      <c r="M183" s="38">
        <f t="shared" si="56"/>
        <v>0</v>
      </c>
      <c r="N183" s="38">
        <f t="shared" si="56"/>
        <v>0</v>
      </c>
      <c r="O183" s="38">
        <f t="shared" si="56"/>
        <v>0</v>
      </c>
      <c r="P183" s="38">
        <f t="shared" si="56"/>
        <v>0</v>
      </c>
      <c r="Q183" s="38">
        <f t="shared" si="56"/>
        <v>0</v>
      </c>
      <c r="R183" s="38">
        <f t="shared" si="56"/>
        <v>0</v>
      </c>
      <c r="S183" s="38">
        <f t="shared" si="56"/>
        <v>194331.655</v>
      </c>
      <c r="T183" s="38">
        <f t="shared" si="56"/>
        <v>0</v>
      </c>
      <c r="U183" s="38">
        <f>SUM(U171:U182)</f>
        <v>0</v>
      </c>
      <c r="V183" s="38">
        <f t="shared" si="56"/>
        <v>0</v>
      </c>
      <c r="W183" s="38">
        <f t="shared" si="56"/>
        <v>0</v>
      </c>
      <c r="X183" s="38">
        <f t="shared" si="56"/>
        <v>194331.655</v>
      </c>
      <c r="Y183" s="38">
        <f t="shared" si="56"/>
        <v>4137338.58</v>
      </c>
      <c r="Z183" s="38">
        <f t="shared" si="56"/>
        <v>0</v>
      </c>
      <c r="AA183" s="38">
        <f t="shared" si="56"/>
        <v>0</v>
      </c>
      <c r="AB183" s="38">
        <f t="shared" si="56"/>
        <v>4137338.58</v>
      </c>
      <c r="AC183" s="37"/>
      <c r="AD183" s="37"/>
      <c r="AE183" s="37"/>
      <c r="AF183" s="37"/>
    </row>
    <row r="184" spans="1:32" s="35" customFormat="1" ht="11.25" customHeight="1">
      <c r="A184" s="20" t="s">
        <v>62</v>
      </c>
      <c r="B184" s="21">
        <v>42004</v>
      </c>
      <c r="C184" s="6">
        <v>66932</v>
      </c>
      <c r="D184" s="6"/>
      <c r="E184" s="6">
        <v>112280</v>
      </c>
      <c r="F184" s="6"/>
      <c r="G184" s="6"/>
      <c r="H184" s="6"/>
      <c r="I184" s="6"/>
      <c r="J184" s="6"/>
      <c r="K184" s="6"/>
      <c r="L184" s="6"/>
      <c r="M184" s="6"/>
      <c r="N184" s="6"/>
      <c r="O184" s="6"/>
      <c r="P184" s="6"/>
      <c r="Q184" s="6"/>
      <c r="R184" s="6"/>
      <c r="S184" s="6"/>
      <c r="T184" s="6"/>
      <c r="U184" s="6"/>
      <c r="V184" s="6"/>
      <c r="W184" s="6"/>
      <c r="X184" s="6">
        <f aca="true" t="shared" si="57" ref="X184:X195">SUM(M184:W184)</f>
        <v>0</v>
      </c>
      <c r="Y184" s="6">
        <f aca="true" t="shared" si="58" ref="Y184:Y195">SUM(C184:W184)</f>
        <v>179212</v>
      </c>
      <c r="Z184" s="6">
        <f>'CtroExp ()'!R171</f>
        <v>20000</v>
      </c>
      <c r="AA184" s="6">
        <f>'CtroExp ()'!AX171</f>
        <v>253853</v>
      </c>
      <c r="AB184" s="6">
        <f aca="true" t="shared" si="59" ref="AB184:AB195">SUM(Y184:AA184)</f>
        <v>453065</v>
      </c>
      <c r="AC184" s="34"/>
      <c r="AD184" s="34"/>
      <c r="AE184" s="34"/>
      <c r="AF184" s="34"/>
    </row>
    <row r="185" spans="1:32" s="35" customFormat="1" ht="11.25" customHeight="1">
      <c r="A185" s="24" t="s">
        <v>62</v>
      </c>
      <c r="B185" s="21">
        <v>42035</v>
      </c>
      <c r="C185" s="6">
        <v>126480</v>
      </c>
      <c r="D185" s="6"/>
      <c r="E185" s="6"/>
      <c r="F185" s="6"/>
      <c r="G185" s="6"/>
      <c r="H185" s="6"/>
      <c r="I185" s="6"/>
      <c r="J185" s="6"/>
      <c r="K185" s="6"/>
      <c r="L185" s="6"/>
      <c r="M185" s="6"/>
      <c r="N185" s="6"/>
      <c r="O185" s="6"/>
      <c r="P185" s="6"/>
      <c r="Q185" s="6"/>
      <c r="R185" s="6"/>
      <c r="S185" s="6"/>
      <c r="T185" s="6"/>
      <c r="U185" s="6"/>
      <c r="V185" s="6"/>
      <c r="W185" s="6"/>
      <c r="X185" s="6">
        <f t="shared" si="57"/>
        <v>0</v>
      </c>
      <c r="Y185" s="6">
        <f t="shared" si="58"/>
        <v>126480</v>
      </c>
      <c r="Z185" s="6">
        <f>'CtroExp ()'!R172</f>
        <v>24697</v>
      </c>
      <c r="AA185" s="6">
        <f>'CtroExp ()'!AX172</f>
        <v>64930</v>
      </c>
      <c r="AB185" s="6">
        <f t="shared" si="59"/>
        <v>216107</v>
      </c>
      <c r="AC185" s="34"/>
      <c r="AD185" s="34"/>
      <c r="AE185" s="34"/>
      <c r="AF185" s="34"/>
    </row>
    <row r="186" spans="1:32" s="35" customFormat="1" ht="11.25" customHeight="1">
      <c r="A186" s="24" t="s">
        <v>62</v>
      </c>
      <c r="B186" s="21">
        <v>42063</v>
      </c>
      <c r="C186" s="6">
        <v>211750</v>
      </c>
      <c r="D186" s="6"/>
      <c r="E186" s="6">
        <v>22000</v>
      </c>
      <c r="F186" s="6"/>
      <c r="G186" s="6"/>
      <c r="H186" s="6"/>
      <c r="I186" s="6"/>
      <c r="J186" s="6">
        <v>2500</v>
      </c>
      <c r="K186" s="6"/>
      <c r="L186" s="6"/>
      <c r="M186" s="6"/>
      <c r="N186" s="6"/>
      <c r="O186" s="6"/>
      <c r="P186" s="6"/>
      <c r="Q186" s="6"/>
      <c r="R186" s="6"/>
      <c r="S186" s="6"/>
      <c r="T186" s="6"/>
      <c r="U186" s="6"/>
      <c r="V186" s="6"/>
      <c r="W186" s="6"/>
      <c r="X186" s="6">
        <f t="shared" si="57"/>
        <v>0</v>
      </c>
      <c r="Y186" s="6">
        <f t="shared" si="58"/>
        <v>236250</v>
      </c>
      <c r="Z186" s="6">
        <f>'CtroExp ()'!R173</f>
        <v>13020</v>
      </c>
      <c r="AA186" s="6">
        <f>'CtroExp ()'!AX173</f>
        <v>86120</v>
      </c>
      <c r="AB186" s="6">
        <f t="shared" si="59"/>
        <v>335390</v>
      </c>
      <c r="AC186" s="34"/>
      <c r="AD186" s="34"/>
      <c r="AE186" s="34"/>
      <c r="AF186" s="34"/>
    </row>
    <row r="187" spans="1:32" s="35" customFormat="1" ht="11.25" customHeight="1">
      <c r="A187" s="26" t="s">
        <v>62</v>
      </c>
      <c r="B187" s="27">
        <v>42094</v>
      </c>
      <c r="C187" s="28">
        <v>184250</v>
      </c>
      <c r="D187" s="28"/>
      <c r="E187" s="28"/>
      <c r="F187" s="28"/>
      <c r="G187" s="28"/>
      <c r="H187" s="28"/>
      <c r="I187" s="28"/>
      <c r="J187" s="28"/>
      <c r="K187" s="6"/>
      <c r="L187" s="6"/>
      <c r="M187" s="6"/>
      <c r="N187" s="6"/>
      <c r="O187" s="6"/>
      <c r="P187" s="6"/>
      <c r="Q187" s="6"/>
      <c r="R187" s="6"/>
      <c r="S187" s="6"/>
      <c r="T187" s="6"/>
      <c r="U187" s="6"/>
      <c r="V187" s="6"/>
      <c r="W187" s="6"/>
      <c r="X187" s="6">
        <f t="shared" si="57"/>
        <v>0</v>
      </c>
      <c r="Y187" s="6">
        <f t="shared" si="58"/>
        <v>184250</v>
      </c>
      <c r="Z187" s="6">
        <f>'CtroExp ()'!R174</f>
        <v>0</v>
      </c>
      <c r="AA187" s="6">
        <f>'CtroExp ()'!AX174</f>
        <v>151130</v>
      </c>
      <c r="AB187" s="6">
        <f t="shared" si="59"/>
        <v>335380</v>
      </c>
      <c r="AC187" s="34"/>
      <c r="AD187" s="34"/>
      <c r="AE187" s="34"/>
      <c r="AF187" s="34"/>
    </row>
    <row r="188" spans="1:32" s="35" customFormat="1" ht="11.25" customHeight="1">
      <c r="A188" s="24" t="s">
        <v>62</v>
      </c>
      <c r="B188" s="21">
        <v>42124</v>
      </c>
      <c r="C188" s="6">
        <v>224610</v>
      </c>
      <c r="D188" s="6"/>
      <c r="E188" s="6">
        <v>60050</v>
      </c>
      <c r="F188" s="6"/>
      <c r="G188" s="6"/>
      <c r="H188" s="6"/>
      <c r="I188" s="6"/>
      <c r="J188" s="6">
        <v>3300</v>
      </c>
      <c r="K188" s="6"/>
      <c r="L188" s="6"/>
      <c r="M188" s="6"/>
      <c r="N188" s="6"/>
      <c r="O188" s="6"/>
      <c r="P188" s="6"/>
      <c r="Q188" s="6"/>
      <c r="R188" s="6"/>
      <c r="S188" s="6"/>
      <c r="T188" s="6"/>
      <c r="U188" s="6"/>
      <c r="V188" s="6"/>
      <c r="W188" s="6"/>
      <c r="X188" s="6">
        <f t="shared" si="57"/>
        <v>0</v>
      </c>
      <c r="Y188" s="6">
        <f t="shared" si="58"/>
        <v>287960</v>
      </c>
      <c r="Z188" s="6">
        <f>'CtroExp ()'!R175</f>
        <v>17568</v>
      </c>
      <c r="AA188" s="6">
        <f>'CtroExp ()'!AX175</f>
        <v>267010</v>
      </c>
      <c r="AB188" s="6">
        <f t="shared" si="59"/>
        <v>572538</v>
      </c>
      <c r="AC188" s="34"/>
      <c r="AD188" s="34"/>
      <c r="AE188" s="34"/>
      <c r="AF188" s="34"/>
    </row>
    <row r="189" spans="1:32" s="35" customFormat="1" ht="11.25" customHeight="1">
      <c r="A189" s="24" t="s">
        <v>62</v>
      </c>
      <c r="B189" s="21">
        <v>42155</v>
      </c>
      <c r="C189" s="6">
        <v>175910</v>
      </c>
      <c r="D189" s="6"/>
      <c r="E189" s="6">
        <v>48440</v>
      </c>
      <c r="F189" s="6"/>
      <c r="G189" s="6"/>
      <c r="H189" s="6"/>
      <c r="I189" s="6"/>
      <c r="J189" s="6"/>
      <c r="K189" s="6"/>
      <c r="L189" s="6"/>
      <c r="M189" s="6"/>
      <c r="N189" s="6"/>
      <c r="O189" s="6"/>
      <c r="P189" s="6"/>
      <c r="Q189" s="6"/>
      <c r="R189" s="6"/>
      <c r="S189" s="6"/>
      <c r="T189" s="6"/>
      <c r="U189" s="6"/>
      <c r="V189" s="6"/>
      <c r="W189" s="6"/>
      <c r="X189" s="6">
        <f t="shared" si="57"/>
        <v>0</v>
      </c>
      <c r="Y189" s="6">
        <f t="shared" si="58"/>
        <v>224350</v>
      </c>
      <c r="Z189" s="6">
        <f>'CtroExp ()'!R176</f>
        <v>37201</v>
      </c>
      <c r="AA189" s="6">
        <f>'CtroExp ()'!AX176</f>
        <v>156550</v>
      </c>
      <c r="AB189" s="6">
        <f t="shared" si="59"/>
        <v>418101</v>
      </c>
      <c r="AC189" s="6"/>
      <c r="AD189" s="6"/>
      <c r="AE189" s="6"/>
      <c r="AF189" s="6"/>
    </row>
    <row r="190" spans="1:32" s="35" customFormat="1" ht="11.25" customHeight="1">
      <c r="A190" s="26" t="s">
        <v>62</v>
      </c>
      <c r="B190" s="21">
        <v>42185</v>
      </c>
      <c r="C190" s="6">
        <v>168580</v>
      </c>
      <c r="D190" s="6"/>
      <c r="E190" s="6">
        <v>53530</v>
      </c>
      <c r="F190" s="6"/>
      <c r="G190" s="6"/>
      <c r="H190" s="6"/>
      <c r="I190" s="6"/>
      <c r="J190" s="6">
        <v>2000</v>
      </c>
      <c r="K190" s="6"/>
      <c r="L190" s="6"/>
      <c r="M190" s="6"/>
      <c r="N190" s="6"/>
      <c r="O190" s="6"/>
      <c r="P190" s="6"/>
      <c r="Q190" s="6"/>
      <c r="R190" s="6"/>
      <c r="S190" s="6"/>
      <c r="T190" s="6"/>
      <c r="U190" s="6"/>
      <c r="V190" s="6"/>
      <c r="W190" s="6"/>
      <c r="X190" s="6">
        <f t="shared" si="57"/>
        <v>0</v>
      </c>
      <c r="Y190" s="6">
        <f t="shared" si="58"/>
        <v>224110</v>
      </c>
      <c r="Z190" s="6">
        <f>'CtroExp ()'!R177</f>
        <v>28000</v>
      </c>
      <c r="AA190" s="6">
        <f>'CtroExp ()'!AX177</f>
        <v>175505</v>
      </c>
      <c r="AB190" s="6">
        <f t="shared" si="59"/>
        <v>427615</v>
      </c>
      <c r="AC190" s="34"/>
      <c r="AD190" s="34"/>
      <c r="AE190" s="34"/>
      <c r="AF190" s="34"/>
    </row>
    <row r="191" spans="1:32" s="35" customFormat="1" ht="11.25" customHeight="1">
      <c r="A191" s="24" t="s">
        <v>62</v>
      </c>
      <c r="B191" s="21">
        <v>42216</v>
      </c>
      <c r="C191" s="6">
        <v>116860</v>
      </c>
      <c r="D191" s="6"/>
      <c r="E191" s="6"/>
      <c r="F191" s="6"/>
      <c r="G191" s="6"/>
      <c r="H191" s="6"/>
      <c r="I191" s="6"/>
      <c r="J191" s="6">
        <v>1050</v>
      </c>
      <c r="K191" s="6"/>
      <c r="L191" s="6"/>
      <c r="M191" s="6"/>
      <c r="N191" s="6"/>
      <c r="O191" s="6"/>
      <c r="P191" s="6"/>
      <c r="Q191" s="6"/>
      <c r="R191" s="6"/>
      <c r="S191" s="6"/>
      <c r="T191" s="6"/>
      <c r="U191" s="6"/>
      <c r="V191" s="6"/>
      <c r="W191" s="6"/>
      <c r="X191" s="6">
        <f t="shared" si="57"/>
        <v>0</v>
      </c>
      <c r="Y191" s="6">
        <f t="shared" si="58"/>
        <v>117910</v>
      </c>
      <c r="Z191" s="6">
        <f>'CtroExp ()'!R178</f>
        <v>0</v>
      </c>
      <c r="AA191" s="6">
        <f>'CtroExp ()'!AX178</f>
        <v>159700</v>
      </c>
      <c r="AB191" s="6">
        <f t="shared" si="59"/>
        <v>277610</v>
      </c>
      <c r="AC191" s="34"/>
      <c r="AD191" s="34"/>
      <c r="AE191" s="34"/>
      <c r="AF191" s="34"/>
    </row>
    <row r="192" spans="1:32" s="35" customFormat="1" ht="11.25" customHeight="1">
      <c r="A192" s="24" t="s">
        <v>62</v>
      </c>
      <c r="B192" s="21">
        <v>42247</v>
      </c>
      <c r="C192" s="6">
        <v>82025</v>
      </c>
      <c r="D192" s="6"/>
      <c r="E192" s="6">
        <v>28570</v>
      </c>
      <c r="F192" s="6">
        <v>65410</v>
      </c>
      <c r="G192" s="6"/>
      <c r="H192" s="6"/>
      <c r="I192" s="6"/>
      <c r="J192" s="6"/>
      <c r="K192" s="6"/>
      <c r="L192" s="6"/>
      <c r="M192" s="6"/>
      <c r="N192" s="6"/>
      <c r="O192" s="6"/>
      <c r="P192" s="6"/>
      <c r="Q192" s="6"/>
      <c r="R192" s="6"/>
      <c r="S192" s="6"/>
      <c r="T192" s="6"/>
      <c r="U192" s="6"/>
      <c r="V192" s="6"/>
      <c r="W192" s="6"/>
      <c r="X192" s="6">
        <f t="shared" si="57"/>
        <v>0</v>
      </c>
      <c r="Y192" s="6">
        <f t="shared" si="58"/>
        <v>176005</v>
      </c>
      <c r="Z192" s="6">
        <f>'CtroExp ()'!R179</f>
        <v>19462</v>
      </c>
      <c r="AA192" s="6">
        <f>'CtroExp ()'!AX179</f>
        <v>138870</v>
      </c>
      <c r="AB192" s="6">
        <f t="shared" si="59"/>
        <v>334337</v>
      </c>
      <c r="AC192" s="6"/>
      <c r="AD192" s="6"/>
      <c r="AE192" s="6"/>
      <c r="AF192" s="34"/>
    </row>
    <row r="193" spans="1:32" s="35" customFormat="1" ht="11.25" customHeight="1">
      <c r="A193" s="24" t="s">
        <v>62</v>
      </c>
      <c r="B193" s="21">
        <v>42277</v>
      </c>
      <c r="C193" s="6">
        <v>46660</v>
      </c>
      <c r="D193" s="6"/>
      <c r="E193" s="6"/>
      <c r="F193" s="6">
        <v>62610</v>
      </c>
      <c r="G193" s="6"/>
      <c r="H193" s="6"/>
      <c r="I193" s="6"/>
      <c r="J193" s="6"/>
      <c r="K193" s="6"/>
      <c r="L193" s="6"/>
      <c r="M193" s="6"/>
      <c r="N193" s="6"/>
      <c r="O193" s="6"/>
      <c r="P193" s="6"/>
      <c r="Q193" s="6"/>
      <c r="R193" s="6"/>
      <c r="S193" s="6"/>
      <c r="T193" s="6"/>
      <c r="U193" s="6"/>
      <c r="V193" s="6"/>
      <c r="W193" s="6"/>
      <c r="X193" s="6">
        <f t="shared" si="57"/>
        <v>0</v>
      </c>
      <c r="Y193" s="6">
        <f t="shared" si="58"/>
        <v>109270</v>
      </c>
      <c r="Z193" s="6">
        <f>'CtroExp ()'!R180</f>
        <v>1520</v>
      </c>
      <c r="AA193" s="6">
        <f>'CtroExp ()'!AX180</f>
        <v>148055</v>
      </c>
      <c r="AB193" s="6">
        <f t="shared" si="59"/>
        <v>258845</v>
      </c>
      <c r="AC193" s="34"/>
      <c r="AD193" s="34"/>
      <c r="AE193" s="34"/>
      <c r="AF193" s="34"/>
    </row>
    <row r="194" spans="1:32" s="35" customFormat="1" ht="11.25" customHeight="1">
      <c r="A194" s="24" t="s">
        <v>62</v>
      </c>
      <c r="B194" s="21">
        <v>42308</v>
      </c>
      <c r="C194" s="6">
        <f>224447.12+43181</f>
        <v>267628.12</v>
      </c>
      <c r="D194" s="6"/>
      <c r="E194" s="6">
        <v>11580</v>
      </c>
      <c r="F194" s="6"/>
      <c r="G194" s="6"/>
      <c r="H194" s="6"/>
      <c r="I194" s="6"/>
      <c r="J194" s="6"/>
      <c r="K194" s="6"/>
      <c r="L194" s="6"/>
      <c r="M194" s="6"/>
      <c r="N194" s="6"/>
      <c r="O194" s="6"/>
      <c r="P194" s="6"/>
      <c r="Q194" s="6"/>
      <c r="R194" s="6"/>
      <c r="S194" s="6"/>
      <c r="T194" s="6"/>
      <c r="U194" s="6"/>
      <c r="V194" s="6"/>
      <c r="W194" s="6"/>
      <c r="X194" s="6">
        <f t="shared" si="57"/>
        <v>0</v>
      </c>
      <c r="Y194" s="6">
        <f t="shared" si="58"/>
        <v>279208.12</v>
      </c>
      <c r="Z194" s="6">
        <f>'CtroExp ()'!R181</f>
        <v>16010</v>
      </c>
      <c r="AA194" s="6">
        <f>'CtroExp ()'!AX181</f>
        <v>93680</v>
      </c>
      <c r="AB194" s="6">
        <f t="shared" si="59"/>
        <v>388898.12</v>
      </c>
      <c r="AC194" s="34"/>
      <c r="AD194" s="34"/>
      <c r="AE194" s="34"/>
      <c r="AF194" s="34"/>
    </row>
    <row r="195" spans="1:32" s="35" customFormat="1" ht="11.25" customHeight="1">
      <c r="A195" s="24" t="s">
        <v>62</v>
      </c>
      <c r="B195" s="21">
        <v>42338</v>
      </c>
      <c r="C195" s="6"/>
      <c r="D195" s="6"/>
      <c r="E195" s="6"/>
      <c r="F195" s="6"/>
      <c r="G195" s="6"/>
      <c r="H195" s="6"/>
      <c r="I195" s="6"/>
      <c r="J195" s="6"/>
      <c r="K195" s="6"/>
      <c r="L195" s="6"/>
      <c r="M195" s="6"/>
      <c r="N195" s="6"/>
      <c r="O195" s="6"/>
      <c r="P195" s="6"/>
      <c r="Q195" s="6"/>
      <c r="R195" s="6"/>
      <c r="S195" s="6"/>
      <c r="T195" s="6"/>
      <c r="U195" s="6"/>
      <c r="V195" s="6"/>
      <c r="W195" s="6"/>
      <c r="X195" s="6">
        <f t="shared" si="57"/>
        <v>0</v>
      </c>
      <c r="Y195" s="6">
        <f t="shared" si="58"/>
        <v>0</v>
      </c>
      <c r="Z195" s="6">
        <f>'CtroExp ()'!R182</f>
        <v>0</v>
      </c>
      <c r="AA195" s="6">
        <f>'CtroExp ()'!AX182</f>
        <v>0</v>
      </c>
      <c r="AB195" s="6">
        <f t="shared" si="59"/>
        <v>0</v>
      </c>
      <c r="AC195" s="6"/>
      <c r="AD195" s="6"/>
      <c r="AE195" s="6"/>
      <c r="AF195" s="6"/>
    </row>
    <row r="196" spans="1:32" s="39" customFormat="1" ht="11.25" customHeight="1">
      <c r="A196" s="36" t="s">
        <v>62</v>
      </c>
      <c r="B196" s="37" t="s">
        <v>20</v>
      </c>
      <c r="C196" s="38">
        <f aca="true" t="shared" si="60" ref="C196:AB196">SUM(C184:C195)</f>
        <v>1671685.12</v>
      </c>
      <c r="D196" s="38">
        <f t="shared" si="60"/>
        <v>0</v>
      </c>
      <c r="E196" s="38">
        <f t="shared" si="60"/>
        <v>336450</v>
      </c>
      <c r="F196" s="38">
        <f t="shared" si="60"/>
        <v>128020</v>
      </c>
      <c r="G196" s="38">
        <f t="shared" si="60"/>
        <v>0</v>
      </c>
      <c r="H196" s="38">
        <f t="shared" si="60"/>
        <v>0</v>
      </c>
      <c r="I196" s="38">
        <f t="shared" si="60"/>
        <v>0</v>
      </c>
      <c r="J196" s="38">
        <f t="shared" si="60"/>
        <v>8850</v>
      </c>
      <c r="K196" s="38">
        <f t="shared" si="60"/>
        <v>0</v>
      </c>
      <c r="L196" s="38">
        <f t="shared" si="60"/>
        <v>0</v>
      </c>
      <c r="M196" s="38">
        <f t="shared" si="60"/>
        <v>0</v>
      </c>
      <c r="N196" s="38">
        <f t="shared" si="60"/>
        <v>0</v>
      </c>
      <c r="O196" s="38">
        <f t="shared" si="60"/>
        <v>0</v>
      </c>
      <c r="P196" s="38">
        <f t="shared" si="60"/>
        <v>0</v>
      </c>
      <c r="Q196" s="38">
        <f t="shared" si="60"/>
        <v>0</v>
      </c>
      <c r="R196" s="38">
        <f t="shared" si="60"/>
        <v>0</v>
      </c>
      <c r="S196" s="38">
        <f t="shared" si="60"/>
        <v>0</v>
      </c>
      <c r="T196" s="38">
        <f t="shared" si="60"/>
        <v>0</v>
      </c>
      <c r="U196" s="38">
        <f>SUM(U184:U195)</f>
        <v>0</v>
      </c>
      <c r="V196" s="38">
        <f t="shared" si="60"/>
        <v>0</v>
      </c>
      <c r="W196" s="38">
        <f t="shared" si="60"/>
        <v>0</v>
      </c>
      <c r="X196" s="38">
        <f t="shared" si="60"/>
        <v>0</v>
      </c>
      <c r="Y196" s="38">
        <f t="shared" si="60"/>
        <v>2145005.12</v>
      </c>
      <c r="Z196" s="38">
        <f t="shared" si="60"/>
        <v>177478</v>
      </c>
      <c r="AA196" s="38">
        <f t="shared" si="60"/>
        <v>1695403</v>
      </c>
      <c r="AB196" s="38">
        <f t="shared" si="60"/>
        <v>4017886.12</v>
      </c>
      <c r="AC196" s="37"/>
      <c r="AD196" s="37"/>
      <c r="AE196" s="37"/>
      <c r="AF196" s="37"/>
    </row>
    <row r="197" spans="1:32" s="35" customFormat="1" ht="11.25" customHeight="1">
      <c r="A197" s="20" t="s">
        <v>173</v>
      </c>
      <c r="B197" s="21">
        <v>42004</v>
      </c>
      <c r="C197" s="6">
        <v>218741</v>
      </c>
      <c r="D197" s="6"/>
      <c r="E197" s="6">
        <v>250886</v>
      </c>
      <c r="F197" s="6"/>
      <c r="G197" s="6"/>
      <c r="H197" s="6"/>
      <c r="I197" s="6"/>
      <c r="J197" s="6">
        <v>8250</v>
      </c>
      <c r="K197" s="6"/>
      <c r="L197" s="6"/>
      <c r="M197" s="6"/>
      <c r="N197" s="6"/>
      <c r="O197" s="6"/>
      <c r="P197" s="6"/>
      <c r="Q197" s="6"/>
      <c r="R197" s="6"/>
      <c r="S197" s="6"/>
      <c r="T197" s="6"/>
      <c r="U197" s="6"/>
      <c r="V197" s="6"/>
      <c r="W197" s="6"/>
      <c r="X197" s="6">
        <f aca="true" t="shared" si="61" ref="X197:X208">SUM(M197:W197)</f>
        <v>0</v>
      </c>
      <c r="Y197" s="6">
        <f aca="true" t="shared" si="62" ref="Y197:Y208">SUM(C197:W197)</f>
        <v>477877</v>
      </c>
      <c r="Z197" s="6">
        <f>'CtroExp ()'!R184</f>
        <v>0</v>
      </c>
      <c r="AA197" s="6">
        <f>'CtroExp ()'!AX184</f>
        <v>0</v>
      </c>
      <c r="AB197" s="6">
        <f aca="true" t="shared" si="63" ref="AB197:AB208">SUM(Y197:AA197)</f>
        <v>477877</v>
      </c>
      <c r="AC197" s="34"/>
      <c r="AD197" s="34"/>
      <c r="AE197" s="34"/>
      <c r="AF197" s="34"/>
    </row>
    <row r="198" spans="1:32" s="35" customFormat="1" ht="11.25" customHeight="1">
      <c r="A198" s="24" t="s">
        <v>173</v>
      </c>
      <c r="B198" s="21">
        <v>42035</v>
      </c>
      <c r="C198" s="6">
        <v>254220</v>
      </c>
      <c r="D198" s="6"/>
      <c r="E198" s="6">
        <v>31000</v>
      </c>
      <c r="F198" s="6"/>
      <c r="G198" s="6"/>
      <c r="H198" s="6"/>
      <c r="I198" s="6"/>
      <c r="J198" s="6"/>
      <c r="K198" s="6"/>
      <c r="L198" s="6"/>
      <c r="M198" s="6"/>
      <c r="N198" s="6"/>
      <c r="O198" s="6"/>
      <c r="P198" s="6"/>
      <c r="Q198" s="6"/>
      <c r="R198" s="6"/>
      <c r="S198" s="6"/>
      <c r="T198" s="6"/>
      <c r="U198" s="6"/>
      <c r="V198" s="6"/>
      <c r="W198" s="6"/>
      <c r="X198" s="6">
        <f t="shared" si="61"/>
        <v>0</v>
      </c>
      <c r="Y198" s="6">
        <f t="shared" si="62"/>
        <v>285220</v>
      </c>
      <c r="Z198" s="6">
        <f>'CtroExp ()'!R185</f>
        <v>0</v>
      </c>
      <c r="AA198" s="6">
        <f>'CtroExp ()'!AX185</f>
        <v>0</v>
      </c>
      <c r="AB198" s="6">
        <f t="shared" si="63"/>
        <v>285220</v>
      </c>
      <c r="AC198" s="34"/>
      <c r="AD198" s="34"/>
      <c r="AE198" s="34"/>
      <c r="AF198" s="34"/>
    </row>
    <row r="199" spans="1:32" s="35" customFormat="1" ht="11.25" customHeight="1">
      <c r="A199" s="24" t="s">
        <v>173</v>
      </c>
      <c r="B199" s="21">
        <v>42063</v>
      </c>
      <c r="C199" s="6">
        <v>396240</v>
      </c>
      <c r="D199" s="6"/>
      <c r="E199" s="6">
        <v>56000</v>
      </c>
      <c r="F199" s="6"/>
      <c r="G199" s="6"/>
      <c r="H199" s="6"/>
      <c r="I199" s="6"/>
      <c r="J199" s="6"/>
      <c r="K199" s="6"/>
      <c r="L199" s="6"/>
      <c r="M199" s="6"/>
      <c r="N199" s="6"/>
      <c r="O199" s="6"/>
      <c r="P199" s="6"/>
      <c r="Q199" s="6"/>
      <c r="R199" s="6"/>
      <c r="S199" s="6"/>
      <c r="T199" s="6"/>
      <c r="U199" s="6"/>
      <c r="V199" s="6"/>
      <c r="W199" s="6"/>
      <c r="X199" s="6">
        <f t="shared" si="61"/>
        <v>0</v>
      </c>
      <c r="Y199" s="6">
        <f t="shared" si="62"/>
        <v>452240</v>
      </c>
      <c r="Z199" s="6">
        <f>'CtroExp ()'!R186</f>
        <v>0</v>
      </c>
      <c r="AA199" s="6">
        <f>'CtroExp ()'!AX186</f>
        <v>0</v>
      </c>
      <c r="AB199" s="6">
        <f t="shared" si="63"/>
        <v>452240</v>
      </c>
      <c r="AC199" s="34"/>
      <c r="AD199" s="34"/>
      <c r="AE199" s="34"/>
      <c r="AF199" s="34"/>
    </row>
    <row r="200" spans="1:32" s="35" customFormat="1" ht="11.25" customHeight="1">
      <c r="A200" s="24" t="s">
        <v>173</v>
      </c>
      <c r="B200" s="21">
        <v>42094</v>
      </c>
      <c r="C200" s="6">
        <v>430231</v>
      </c>
      <c r="D200" s="6"/>
      <c r="E200" s="6"/>
      <c r="F200" s="6">
        <v>54244</v>
      </c>
      <c r="G200" s="6"/>
      <c r="H200" s="6"/>
      <c r="I200" s="6"/>
      <c r="J200" s="6"/>
      <c r="K200" s="6"/>
      <c r="L200" s="6"/>
      <c r="M200" s="6"/>
      <c r="N200" s="6"/>
      <c r="O200" s="6"/>
      <c r="P200" s="6"/>
      <c r="Q200" s="6"/>
      <c r="R200" s="6"/>
      <c r="S200" s="6"/>
      <c r="T200" s="6"/>
      <c r="U200" s="6"/>
      <c r="V200" s="6"/>
      <c r="W200" s="6"/>
      <c r="X200" s="6">
        <f t="shared" si="61"/>
        <v>0</v>
      </c>
      <c r="Y200" s="6">
        <f t="shared" si="62"/>
        <v>484475</v>
      </c>
      <c r="Z200" s="6">
        <f>'CtroExp ()'!R187</f>
        <v>0</v>
      </c>
      <c r="AA200" s="6">
        <f>'CtroExp ()'!AX187</f>
        <v>0</v>
      </c>
      <c r="AB200" s="6">
        <f t="shared" si="63"/>
        <v>484475</v>
      </c>
      <c r="AC200" s="34"/>
      <c r="AD200" s="34"/>
      <c r="AE200" s="34"/>
      <c r="AF200" s="34"/>
    </row>
    <row r="201" spans="1:32" s="35" customFormat="1" ht="11.25" customHeight="1">
      <c r="A201" s="24" t="s">
        <v>173</v>
      </c>
      <c r="B201" s="21">
        <v>42124</v>
      </c>
      <c r="C201" s="6">
        <v>404868</v>
      </c>
      <c r="D201" s="6"/>
      <c r="E201" s="6"/>
      <c r="F201" s="6">
        <v>171130</v>
      </c>
      <c r="G201" s="6"/>
      <c r="H201" s="6"/>
      <c r="I201" s="6"/>
      <c r="J201" s="6"/>
      <c r="K201" s="6"/>
      <c r="L201" s="6"/>
      <c r="M201" s="6"/>
      <c r="N201" s="6"/>
      <c r="O201" s="6"/>
      <c r="P201" s="6"/>
      <c r="Q201" s="6"/>
      <c r="R201" s="6"/>
      <c r="S201" s="6"/>
      <c r="T201" s="6"/>
      <c r="U201" s="6"/>
      <c r="V201" s="6"/>
      <c r="W201" s="6"/>
      <c r="X201" s="6">
        <f t="shared" si="61"/>
        <v>0</v>
      </c>
      <c r="Y201" s="6">
        <f t="shared" si="62"/>
        <v>575998</v>
      </c>
      <c r="Z201" s="6">
        <f>'CtroExp ()'!R188</f>
        <v>0</v>
      </c>
      <c r="AA201" s="6">
        <f>'CtroExp ()'!AX188</f>
        <v>0</v>
      </c>
      <c r="AB201" s="6">
        <f t="shared" si="63"/>
        <v>575998</v>
      </c>
      <c r="AC201" s="34"/>
      <c r="AD201" s="34"/>
      <c r="AE201" s="34"/>
      <c r="AF201" s="34"/>
    </row>
    <row r="202" spans="1:32" s="35" customFormat="1" ht="11.25" customHeight="1">
      <c r="A202" s="24" t="s">
        <v>173</v>
      </c>
      <c r="B202" s="21">
        <v>42155</v>
      </c>
      <c r="C202" s="6">
        <v>422855</v>
      </c>
      <c r="D202" s="6"/>
      <c r="E202" s="6"/>
      <c r="F202" s="6">
        <v>41500</v>
      </c>
      <c r="G202" s="6"/>
      <c r="H202" s="6"/>
      <c r="I202" s="6"/>
      <c r="J202" s="6"/>
      <c r="K202" s="6"/>
      <c r="L202" s="6"/>
      <c r="M202" s="6"/>
      <c r="N202" s="6"/>
      <c r="O202" s="6"/>
      <c r="P202" s="6"/>
      <c r="Q202" s="6"/>
      <c r="R202" s="6"/>
      <c r="S202" s="6"/>
      <c r="T202" s="6"/>
      <c r="U202" s="6"/>
      <c r="V202" s="6"/>
      <c r="W202" s="6"/>
      <c r="X202" s="6">
        <f t="shared" si="61"/>
        <v>0</v>
      </c>
      <c r="Y202" s="6">
        <f t="shared" si="62"/>
        <v>464355</v>
      </c>
      <c r="Z202" s="6">
        <f>'CtroExp ()'!R189</f>
        <v>0</v>
      </c>
      <c r="AA202" s="6">
        <f>'CtroExp ()'!AX189</f>
        <v>0</v>
      </c>
      <c r="AB202" s="6">
        <f t="shared" si="63"/>
        <v>464355</v>
      </c>
      <c r="AC202" s="6"/>
      <c r="AD202" s="6"/>
      <c r="AE202" s="6"/>
      <c r="AF202" s="6"/>
    </row>
    <row r="203" spans="1:32" s="35" customFormat="1" ht="11.25" customHeight="1">
      <c r="A203" s="24" t="s">
        <v>173</v>
      </c>
      <c r="B203" s="21">
        <v>42185</v>
      </c>
      <c r="C203" s="6">
        <v>468343</v>
      </c>
      <c r="D203" s="6"/>
      <c r="E203" s="6"/>
      <c r="F203" s="6">
        <v>98267</v>
      </c>
      <c r="G203" s="6"/>
      <c r="H203" s="6"/>
      <c r="I203" s="6"/>
      <c r="J203" s="6"/>
      <c r="K203" s="6"/>
      <c r="L203" s="6"/>
      <c r="M203" s="6"/>
      <c r="N203" s="6"/>
      <c r="O203" s="6"/>
      <c r="P203" s="6"/>
      <c r="Q203" s="6"/>
      <c r="R203" s="6"/>
      <c r="S203" s="6"/>
      <c r="T203" s="6"/>
      <c r="U203" s="6"/>
      <c r="V203" s="6"/>
      <c r="W203" s="6"/>
      <c r="X203" s="6">
        <f t="shared" si="61"/>
        <v>0</v>
      </c>
      <c r="Y203" s="6">
        <f t="shared" si="62"/>
        <v>566610</v>
      </c>
      <c r="Z203" s="6">
        <f>'CtroExp ()'!R190</f>
        <v>0</v>
      </c>
      <c r="AA203" s="6">
        <f>'CtroExp ()'!AX190</f>
        <v>0</v>
      </c>
      <c r="AB203" s="6">
        <f t="shared" si="63"/>
        <v>566610</v>
      </c>
      <c r="AC203" s="34"/>
      <c r="AD203" s="34"/>
      <c r="AE203" s="34"/>
      <c r="AF203" s="34"/>
    </row>
    <row r="204" spans="1:32" s="35" customFormat="1" ht="11.25" customHeight="1">
      <c r="A204" s="26" t="s">
        <v>173</v>
      </c>
      <c r="B204" s="21">
        <v>42216</v>
      </c>
      <c r="C204" s="6">
        <v>437997</v>
      </c>
      <c r="D204" s="6"/>
      <c r="E204" s="6"/>
      <c r="F204" s="6"/>
      <c r="G204" s="6"/>
      <c r="H204" s="6"/>
      <c r="I204" s="6"/>
      <c r="J204" s="6"/>
      <c r="K204" s="6"/>
      <c r="L204" s="6"/>
      <c r="M204" s="6"/>
      <c r="N204" s="6"/>
      <c r="O204" s="6"/>
      <c r="P204" s="6"/>
      <c r="Q204" s="6"/>
      <c r="R204" s="6"/>
      <c r="S204" s="6"/>
      <c r="T204" s="6"/>
      <c r="U204" s="6"/>
      <c r="V204" s="6"/>
      <c r="W204" s="6"/>
      <c r="X204" s="6">
        <f t="shared" si="61"/>
        <v>0</v>
      </c>
      <c r="Y204" s="6">
        <f t="shared" si="62"/>
        <v>437997</v>
      </c>
      <c r="Z204" s="6">
        <f>'CtroExp ()'!R191</f>
        <v>0</v>
      </c>
      <c r="AA204" s="6">
        <f>'CtroExp ()'!AX191</f>
        <v>0</v>
      </c>
      <c r="AB204" s="6">
        <f t="shared" si="63"/>
        <v>437997</v>
      </c>
      <c r="AC204" s="34"/>
      <c r="AD204" s="34"/>
      <c r="AE204" s="34"/>
      <c r="AF204" s="34"/>
    </row>
    <row r="205" spans="1:32" s="35" customFormat="1" ht="11.25" customHeight="1">
      <c r="A205" s="24" t="s">
        <v>173</v>
      </c>
      <c r="B205" s="21">
        <v>42247</v>
      </c>
      <c r="C205" s="6">
        <v>374055</v>
      </c>
      <c r="D205" s="6"/>
      <c r="E205" s="6"/>
      <c r="F205" s="6">
        <v>163731</v>
      </c>
      <c r="G205" s="6"/>
      <c r="H205" s="6"/>
      <c r="I205" s="6"/>
      <c r="J205" s="6"/>
      <c r="K205" s="6"/>
      <c r="L205" s="6"/>
      <c r="M205" s="6"/>
      <c r="N205" s="6"/>
      <c r="O205" s="6"/>
      <c r="P205" s="6"/>
      <c r="Q205" s="6"/>
      <c r="R205" s="6"/>
      <c r="S205" s="6"/>
      <c r="T205" s="6"/>
      <c r="U205" s="6"/>
      <c r="V205" s="6"/>
      <c r="W205" s="6"/>
      <c r="X205" s="6">
        <f t="shared" si="61"/>
        <v>0</v>
      </c>
      <c r="Y205" s="6">
        <f t="shared" si="62"/>
        <v>537786</v>
      </c>
      <c r="Z205" s="6">
        <f>'CtroExp ()'!R192</f>
        <v>0</v>
      </c>
      <c r="AA205" s="6">
        <f>'CtroExp ()'!AX192</f>
        <v>0</v>
      </c>
      <c r="AB205" s="6">
        <f t="shared" si="63"/>
        <v>537786</v>
      </c>
      <c r="AC205" s="6"/>
      <c r="AD205" s="6"/>
      <c r="AE205" s="6"/>
      <c r="AF205" s="34"/>
    </row>
    <row r="206" spans="1:32" s="35" customFormat="1" ht="11.25" customHeight="1">
      <c r="A206" s="24" t="s">
        <v>173</v>
      </c>
      <c r="B206" s="21">
        <v>42277</v>
      </c>
      <c r="C206" s="6">
        <v>324600</v>
      </c>
      <c r="D206" s="6"/>
      <c r="E206" s="6"/>
      <c r="F206" s="6">
        <v>95340</v>
      </c>
      <c r="G206" s="6"/>
      <c r="H206" s="6"/>
      <c r="I206" s="6"/>
      <c r="J206" s="6"/>
      <c r="K206" s="6"/>
      <c r="L206" s="6"/>
      <c r="M206" s="6"/>
      <c r="N206" s="6"/>
      <c r="O206" s="6"/>
      <c r="P206" s="6"/>
      <c r="Q206" s="6"/>
      <c r="R206" s="6"/>
      <c r="S206" s="6"/>
      <c r="T206" s="6"/>
      <c r="U206" s="6"/>
      <c r="V206" s="6"/>
      <c r="W206" s="6"/>
      <c r="X206" s="6">
        <f t="shared" si="61"/>
        <v>0</v>
      </c>
      <c r="Y206" s="6">
        <f t="shared" si="62"/>
        <v>419940</v>
      </c>
      <c r="Z206" s="6">
        <f>'CtroExp ()'!R193</f>
        <v>0</v>
      </c>
      <c r="AA206" s="6">
        <f>'CtroExp ()'!AX193</f>
        <v>0</v>
      </c>
      <c r="AB206" s="6">
        <f t="shared" si="63"/>
        <v>419940</v>
      </c>
      <c r="AC206" s="34"/>
      <c r="AD206" s="34"/>
      <c r="AE206" s="34"/>
      <c r="AF206" s="34"/>
    </row>
    <row r="207" spans="1:32" s="35" customFormat="1" ht="11.25" customHeight="1">
      <c r="A207" s="24" t="s">
        <v>173</v>
      </c>
      <c r="B207" s="21">
        <v>42308</v>
      </c>
      <c r="C207" s="6">
        <v>80525</v>
      </c>
      <c r="D207" s="6"/>
      <c r="E207" s="6"/>
      <c r="F207" s="6">
        <v>43970</v>
      </c>
      <c r="G207" s="6"/>
      <c r="H207" s="6"/>
      <c r="I207" s="6"/>
      <c r="J207" s="6"/>
      <c r="K207" s="6"/>
      <c r="L207" s="6"/>
      <c r="M207" s="6"/>
      <c r="N207" s="6"/>
      <c r="O207" s="6"/>
      <c r="P207" s="6"/>
      <c r="Q207" s="6"/>
      <c r="R207" s="6"/>
      <c r="S207" s="6"/>
      <c r="T207" s="6"/>
      <c r="U207" s="6"/>
      <c r="V207" s="6"/>
      <c r="W207" s="6"/>
      <c r="X207" s="6">
        <f t="shared" si="61"/>
        <v>0</v>
      </c>
      <c r="Y207" s="6">
        <f t="shared" si="62"/>
        <v>124495</v>
      </c>
      <c r="Z207" s="6">
        <f>'CtroExp ()'!R194</f>
        <v>0</v>
      </c>
      <c r="AA207" s="6">
        <f>'CtroExp ()'!AX194</f>
        <v>0</v>
      </c>
      <c r="AB207" s="6">
        <f t="shared" si="63"/>
        <v>124495</v>
      </c>
      <c r="AC207" s="34"/>
      <c r="AD207" s="34"/>
      <c r="AE207" s="34"/>
      <c r="AF207" s="34"/>
    </row>
    <row r="208" spans="1:32" s="35" customFormat="1" ht="11.25" customHeight="1">
      <c r="A208" s="24" t="s">
        <v>173</v>
      </c>
      <c r="B208" s="21">
        <v>42338</v>
      </c>
      <c r="C208" s="6">
        <v>339395</v>
      </c>
      <c r="D208" s="6"/>
      <c r="E208" s="6">
        <v>47500</v>
      </c>
      <c r="F208" s="6"/>
      <c r="G208" s="6"/>
      <c r="H208" s="6"/>
      <c r="I208" s="6"/>
      <c r="J208" s="6"/>
      <c r="K208" s="6"/>
      <c r="L208" s="6"/>
      <c r="M208" s="6"/>
      <c r="N208" s="6"/>
      <c r="O208" s="6"/>
      <c r="P208" s="6"/>
      <c r="Q208" s="6"/>
      <c r="R208" s="6"/>
      <c r="S208" s="6"/>
      <c r="T208" s="6"/>
      <c r="U208" s="6"/>
      <c r="V208" s="6"/>
      <c r="W208" s="6"/>
      <c r="X208" s="6">
        <f t="shared" si="61"/>
        <v>0</v>
      </c>
      <c r="Y208" s="6">
        <f t="shared" si="62"/>
        <v>386895</v>
      </c>
      <c r="Z208" s="6">
        <f>'CtroExp ()'!R195</f>
        <v>0</v>
      </c>
      <c r="AA208" s="6">
        <f>'CtroExp ()'!AX195</f>
        <v>0</v>
      </c>
      <c r="AB208" s="6">
        <f t="shared" si="63"/>
        <v>386895</v>
      </c>
      <c r="AC208" s="6"/>
      <c r="AD208" s="6"/>
      <c r="AE208" s="6"/>
      <c r="AF208" s="6"/>
    </row>
    <row r="209" spans="1:32" s="39" customFormat="1" ht="11.25" customHeight="1">
      <c r="A209" s="36" t="s">
        <v>173</v>
      </c>
      <c r="B209" s="37" t="s">
        <v>20</v>
      </c>
      <c r="C209" s="38">
        <f aca="true" t="shared" si="64" ref="C209:AB209">SUM(C197:C208)</f>
        <v>4152070</v>
      </c>
      <c r="D209" s="38">
        <f t="shared" si="64"/>
        <v>0</v>
      </c>
      <c r="E209" s="38">
        <f t="shared" si="64"/>
        <v>385386</v>
      </c>
      <c r="F209" s="38">
        <f t="shared" si="64"/>
        <v>668182</v>
      </c>
      <c r="G209" s="38">
        <f t="shared" si="64"/>
        <v>0</v>
      </c>
      <c r="H209" s="38">
        <f t="shared" si="64"/>
        <v>0</v>
      </c>
      <c r="I209" s="38">
        <f t="shared" si="64"/>
        <v>0</v>
      </c>
      <c r="J209" s="38">
        <f t="shared" si="64"/>
        <v>8250</v>
      </c>
      <c r="K209" s="38">
        <f t="shared" si="64"/>
        <v>0</v>
      </c>
      <c r="L209" s="38">
        <f t="shared" si="64"/>
        <v>0</v>
      </c>
      <c r="M209" s="38">
        <f t="shared" si="64"/>
        <v>0</v>
      </c>
      <c r="N209" s="38">
        <f t="shared" si="64"/>
        <v>0</v>
      </c>
      <c r="O209" s="38">
        <f t="shared" si="64"/>
        <v>0</v>
      </c>
      <c r="P209" s="38">
        <f t="shared" si="64"/>
        <v>0</v>
      </c>
      <c r="Q209" s="38">
        <f t="shared" si="64"/>
        <v>0</v>
      </c>
      <c r="R209" s="38">
        <f t="shared" si="64"/>
        <v>0</v>
      </c>
      <c r="S209" s="38">
        <f t="shared" si="64"/>
        <v>0</v>
      </c>
      <c r="T209" s="38">
        <f t="shared" si="64"/>
        <v>0</v>
      </c>
      <c r="U209" s="38">
        <f>SUM(U197:U208)</f>
        <v>0</v>
      </c>
      <c r="V209" s="38">
        <f t="shared" si="64"/>
        <v>0</v>
      </c>
      <c r="W209" s="38">
        <f t="shared" si="64"/>
        <v>0</v>
      </c>
      <c r="X209" s="38">
        <f t="shared" si="64"/>
        <v>0</v>
      </c>
      <c r="Y209" s="38">
        <f t="shared" si="64"/>
        <v>5213888</v>
      </c>
      <c r="Z209" s="38">
        <f t="shared" si="64"/>
        <v>0</v>
      </c>
      <c r="AA209" s="38">
        <f t="shared" si="64"/>
        <v>0</v>
      </c>
      <c r="AB209" s="38">
        <f t="shared" si="64"/>
        <v>5213888</v>
      </c>
      <c r="AC209" s="37"/>
      <c r="AD209" s="37"/>
      <c r="AE209" s="37"/>
      <c r="AF209" s="37"/>
    </row>
    <row r="210" spans="1:32" s="35" customFormat="1" ht="11.25" customHeight="1">
      <c r="A210" s="20" t="s">
        <v>63</v>
      </c>
      <c r="B210" s="21">
        <v>42004</v>
      </c>
      <c r="C210" s="6"/>
      <c r="D210" s="6"/>
      <c r="E210" s="6"/>
      <c r="F210" s="6"/>
      <c r="G210" s="6"/>
      <c r="H210" s="6"/>
      <c r="I210" s="6"/>
      <c r="J210" s="6"/>
      <c r="K210" s="6"/>
      <c r="L210" s="6"/>
      <c r="M210" s="6"/>
      <c r="N210" s="6"/>
      <c r="O210" s="6"/>
      <c r="P210" s="6"/>
      <c r="Q210" s="6"/>
      <c r="R210" s="6"/>
      <c r="S210" s="6"/>
      <c r="T210" s="6"/>
      <c r="U210" s="6"/>
      <c r="V210" s="6"/>
      <c r="W210" s="6"/>
      <c r="X210" s="6">
        <f aca="true" t="shared" si="65" ref="X210:X221">SUM(M210:W210)</f>
        <v>0</v>
      </c>
      <c r="Y210" s="6">
        <f aca="true" t="shared" si="66" ref="Y210:Y221">SUM(C210:W210)</f>
        <v>0</v>
      </c>
      <c r="Z210" s="6">
        <f>'CtroExp ()'!R197</f>
        <v>0</v>
      </c>
      <c r="AA210" s="6">
        <f>'CtroExp ()'!AX197</f>
        <v>0</v>
      </c>
      <c r="AB210" s="6">
        <f aca="true" t="shared" si="67" ref="AB210:AB221">SUM(Y210:AA210)</f>
        <v>0</v>
      </c>
      <c r="AC210" s="34"/>
      <c r="AD210" s="34"/>
      <c r="AE210" s="34"/>
      <c r="AF210" s="34"/>
    </row>
    <row r="211" spans="1:32" s="35" customFormat="1" ht="11.25" customHeight="1">
      <c r="A211" s="24" t="s">
        <v>63</v>
      </c>
      <c r="B211" s="21">
        <v>42035</v>
      </c>
      <c r="C211" s="6"/>
      <c r="D211" s="6"/>
      <c r="E211" s="6"/>
      <c r="F211" s="6"/>
      <c r="G211" s="6"/>
      <c r="H211" s="6"/>
      <c r="I211" s="6"/>
      <c r="J211" s="6"/>
      <c r="K211" s="6"/>
      <c r="L211" s="6"/>
      <c r="M211" s="6"/>
      <c r="N211" s="6"/>
      <c r="O211" s="6"/>
      <c r="P211" s="6"/>
      <c r="Q211" s="6"/>
      <c r="R211" s="6"/>
      <c r="S211" s="6"/>
      <c r="T211" s="6"/>
      <c r="U211" s="6"/>
      <c r="V211" s="6"/>
      <c r="W211" s="6"/>
      <c r="X211" s="6">
        <f t="shared" si="65"/>
        <v>0</v>
      </c>
      <c r="Y211" s="6">
        <f t="shared" si="66"/>
        <v>0</v>
      </c>
      <c r="Z211" s="6">
        <f>'CtroExp ()'!R198</f>
        <v>0</v>
      </c>
      <c r="AA211" s="6">
        <f>'CtroExp ()'!AX198</f>
        <v>0</v>
      </c>
      <c r="AB211" s="6">
        <f t="shared" si="67"/>
        <v>0</v>
      </c>
      <c r="AC211" s="34"/>
      <c r="AD211" s="34"/>
      <c r="AE211" s="34"/>
      <c r="AF211" s="34"/>
    </row>
    <row r="212" spans="1:32" s="35" customFormat="1" ht="11.25" customHeight="1">
      <c r="A212" s="24" t="s">
        <v>63</v>
      </c>
      <c r="B212" s="21">
        <v>42063</v>
      </c>
      <c r="C212" s="6">
        <v>15300</v>
      </c>
      <c r="D212" s="6"/>
      <c r="E212" s="6"/>
      <c r="F212" s="6"/>
      <c r="G212" s="6"/>
      <c r="H212" s="6"/>
      <c r="I212" s="6"/>
      <c r="J212" s="6"/>
      <c r="K212" s="6"/>
      <c r="L212" s="6"/>
      <c r="M212" s="6"/>
      <c r="N212" s="6"/>
      <c r="O212" s="6"/>
      <c r="P212" s="6"/>
      <c r="Q212" s="6"/>
      <c r="R212" s="6"/>
      <c r="S212" s="6"/>
      <c r="T212" s="6"/>
      <c r="U212" s="6"/>
      <c r="V212" s="6"/>
      <c r="W212" s="6"/>
      <c r="X212" s="6">
        <f t="shared" si="65"/>
        <v>0</v>
      </c>
      <c r="Y212" s="6">
        <f t="shared" si="66"/>
        <v>15300</v>
      </c>
      <c r="Z212" s="6">
        <f>'CtroExp ()'!R199</f>
        <v>0</v>
      </c>
      <c r="AA212" s="6">
        <f>'CtroExp ()'!AX199</f>
        <v>0</v>
      </c>
      <c r="AB212" s="6">
        <f t="shared" si="67"/>
        <v>15300</v>
      </c>
      <c r="AC212" s="34"/>
      <c r="AD212" s="34"/>
      <c r="AE212" s="34"/>
      <c r="AF212" s="34"/>
    </row>
    <row r="213" spans="1:32" s="35" customFormat="1" ht="11.25" customHeight="1">
      <c r="A213" s="24" t="s">
        <v>63</v>
      </c>
      <c r="B213" s="21">
        <v>42094</v>
      </c>
      <c r="C213" s="6">
        <v>27500</v>
      </c>
      <c r="D213" s="6"/>
      <c r="E213" s="6"/>
      <c r="F213" s="6"/>
      <c r="G213" s="6"/>
      <c r="H213" s="6"/>
      <c r="I213" s="6"/>
      <c r="J213" s="6"/>
      <c r="K213" s="6"/>
      <c r="L213" s="6"/>
      <c r="M213" s="6"/>
      <c r="N213" s="6"/>
      <c r="O213" s="6"/>
      <c r="P213" s="6"/>
      <c r="Q213" s="6"/>
      <c r="R213" s="6"/>
      <c r="S213" s="6"/>
      <c r="T213" s="6"/>
      <c r="U213" s="6"/>
      <c r="V213" s="6"/>
      <c r="W213" s="6"/>
      <c r="X213" s="6">
        <f t="shared" si="65"/>
        <v>0</v>
      </c>
      <c r="Y213" s="6">
        <f t="shared" si="66"/>
        <v>27500</v>
      </c>
      <c r="Z213" s="6">
        <f>'CtroExp ()'!R200</f>
        <v>0</v>
      </c>
      <c r="AA213" s="6">
        <f>'CtroExp ()'!AX200</f>
        <v>0</v>
      </c>
      <c r="AB213" s="6">
        <f t="shared" si="67"/>
        <v>27500</v>
      </c>
      <c r="AC213" s="34"/>
      <c r="AD213" s="34"/>
      <c r="AE213" s="34"/>
      <c r="AF213" s="34"/>
    </row>
    <row r="214" spans="1:32" s="35" customFormat="1" ht="11.25" customHeight="1">
      <c r="A214" s="24" t="s">
        <v>63</v>
      </c>
      <c r="B214" s="21">
        <v>42124</v>
      </c>
      <c r="C214" s="6"/>
      <c r="D214" s="6"/>
      <c r="E214" s="6"/>
      <c r="F214" s="6"/>
      <c r="G214" s="6"/>
      <c r="H214" s="6"/>
      <c r="I214" s="6"/>
      <c r="J214" s="6">
        <v>27500</v>
      </c>
      <c r="K214" s="6"/>
      <c r="L214" s="6"/>
      <c r="M214" s="6"/>
      <c r="N214" s="6"/>
      <c r="O214" s="6"/>
      <c r="P214" s="6"/>
      <c r="Q214" s="6"/>
      <c r="R214" s="6"/>
      <c r="S214" s="6"/>
      <c r="T214" s="6"/>
      <c r="U214" s="6"/>
      <c r="V214" s="6"/>
      <c r="W214" s="6"/>
      <c r="X214" s="6">
        <f t="shared" si="65"/>
        <v>0</v>
      </c>
      <c r="Y214" s="6">
        <f t="shared" si="66"/>
        <v>27500</v>
      </c>
      <c r="Z214" s="6">
        <f>'CtroExp ()'!R201</f>
        <v>0</v>
      </c>
      <c r="AA214" s="6">
        <f>'CtroExp ()'!AX201</f>
        <v>0</v>
      </c>
      <c r="AB214" s="6">
        <f t="shared" si="67"/>
        <v>27500</v>
      </c>
      <c r="AC214" s="34"/>
      <c r="AD214" s="34"/>
      <c r="AE214" s="34"/>
      <c r="AF214" s="34"/>
    </row>
    <row r="215" spans="1:32" s="35" customFormat="1" ht="11.25" customHeight="1">
      <c r="A215" s="24" t="s">
        <v>63</v>
      </c>
      <c r="B215" s="21">
        <v>42155</v>
      </c>
      <c r="C215" s="6"/>
      <c r="D215" s="6">
        <v>32166</v>
      </c>
      <c r="E215" s="6">
        <v>26250</v>
      </c>
      <c r="F215" s="6"/>
      <c r="G215" s="6"/>
      <c r="H215" s="6"/>
      <c r="I215" s="6"/>
      <c r="J215" s="6"/>
      <c r="K215" s="6"/>
      <c r="L215" s="6"/>
      <c r="M215" s="6"/>
      <c r="N215" s="6"/>
      <c r="O215" s="6"/>
      <c r="P215" s="6"/>
      <c r="Q215" s="6"/>
      <c r="R215" s="6"/>
      <c r="S215" s="6"/>
      <c r="T215" s="6"/>
      <c r="U215" s="6"/>
      <c r="V215" s="6"/>
      <c r="W215" s="6"/>
      <c r="X215" s="6">
        <f t="shared" si="65"/>
        <v>0</v>
      </c>
      <c r="Y215" s="6">
        <f t="shared" si="66"/>
        <v>58416</v>
      </c>
      <c r="Z215" s="6">
        <f>'CtroExp ()'!R202</f>
        <v>0</v>
      </c>
      <c r="AA215" s="6">
        <f>'CtroExp ()'!AX202</f>
        <v>0</v>
      </c>
      <c r="AB215" s="6">
        <f t="shared" si="67"/>
        <v>58416</v>
      </c>
      <c r="AC215" s="6"/>
      <c r="AD215" s="6"/>
      <c r="AE215" s="6"/>
      <c r="AF215" s="6"/>
    </row>
    <row r="216" spans="1:32" s="35" customFormat="1" ht="11.25" customHeight="1">
      <c r="A216" s="24" t="s">
        <v>63</v>
      </c>
      <c r="B216" s="21">
        <v>42185</v>
      </c>
      <c r="C216" s="6">
        <v>15750</v>
      </c>
      <c r="D216" s="6"/>
      <c r="E216" s="6"/>
      <c r="F216" s="6">
        <v>3151.75</v>
      </c>
      <c r="G216" s="6"/>
      <c r="H216" s="6"/>
      <c r="I216" s="6"/>
      <c r="J216" s="6"/>
      <c r="K216" s="6"/>
      <c r="L216" s="6"/>
      <c r="M216" s="6"/>
      <c r="N216" s="6"/>
      <c r="O216" s="6"/>
      <c r="P216" s="6"/>
      <c r="Q216" s="6"/>
      <c r="R216" s="6"/>
      <c r="S216" s="6"/>
      <c r="T216" s="6"/>
      <c r="U216" s="6"/>
      <c r="V216" s="6"/>
      <c r="W216" s="6"/>
      <c r="X216" s="6">
        <f t="shared" si="65"/>
        <v>0</v>
      </c>
      <c r="Y216" s="6">
        <f t="shared" si="66"/>
        <v>18901.75</v>
      </c>
      <c r="Z216" s="6">
        <f>'CtroExp ()'!R203</f>
        <v>0</v>
      </c>
      <c r="AA216" s="6">
        <f>'CtroExp ()'!AX203</f>
        <v>0</v>
      </c>
      <c r="AB216" s="6">
        <f t="shared" si="67"/>
        <v>18901.75</v>
      </c>
      <c r="AC216" s="34"/>
      <c r="AD216" s="34"/>
      <c r="AE216" s="34"/>
      <c r="AF216" s="34"/>
    </row>
    <row r="217" spans="1:32" s="35" customFormat="1" ht="11.25" customHeight="1">
      <c r="A217" s="24" t="s">
        <v>63</v>
      </c>
      <c r="B217" s="21">
        <v>42216</v>
      </c>
      <c r="C217" s="6">
        <v>18000</v>
      </c>
      <c r="D217" s="6">
        <v>29848.25</v>
      </c>
      <c r="E217" s="6"/>
      <c r="F217" s="6"/>
      <c r="G217" s="6"/>
      <c r="H217" s="6"/>
      <c r="I217" s="6"/>
      <c r="J217" s="6"/>
      <c r="K217" s="6"/>
      <c r="L217" s="6"/>
      <c r="M217" s="6"/>
      <c r="N217" s="6"/>
      <c r="O217" s="6"/>
      <c r="P217" s="6"/>
      <c r="Q217" s="6"/>
      <c r="R217" s="6"/>
      <c r="S217" s="6"/>
      <c r="T217" s="6"/>
      <c r="U217" s="6"/>
      <c r="V217" s="6"/>
      <c r="W217" s="6"/>
      <c r="X217" s="6">
        <f t="shared" si="65"/>
        <v>0</v>
      </c>
      <c r="Y217" s="6">
        <f t="shared" si="66"/>
        <v>47848.25</v>
      </c>
      <c r="Z217" s="6">
        <f>'CtroExp ()'!R204</f>
        <v>0</v>
      </c>
      <c r="AA217" s="6">
        <f>'CtroExp ()'!AX204</f>
        <v>0</v>
      </c>
      <c r="AB217" s="6">
        <f t="shared" si="67"/>
        <v>47848.25</v>
      </c>
      <c r="AC217" s="34"/>
      <c r="AD217" s="34"/>
      <c r="AE217" s="34"/>
      <c r="AF217" s="34"/>
    </row>
    <row r="218" spans="1:32" s="35" customFormat="1" ht="11.25" customHeight="1">
      <c r="A218" s="24" t="s">
        <v>63</v>
      </c>
      <c r="B218" s="21">
        <v>42247</v>
      </c>
      <c r="C218" s="6"/>
      <c r="D218" s="6"/>
      <c r="E218" s="6"/>
      <c r="F218" s="6"/>
      <c r="G218" s="6"/>
      <c r="H218" s="6"/>
      <c r="I218" s="6"/>
      <c r="J218" s="6"/>
      <c r="K218" s="6"/>
      <c r="L218" s="6"/>
      <c r="M218" s="6"/>
      <c r="N218" s="6"/>
      <c r="O218" s="6"/>
      <c r="P218" s="6"/>
      <c r="Q218" s="6"/>
      <c r="R218" s="6"/>
      <c r="S218" s="6"/>
      <c r="T218" s="6"/>
      <c r="U218" s="6"/>
      <c r="V218" s="6"/>
      <c r="W218" s="6"/>
      <c r="X218" s="6">
        <f t="shared" si="65"/>
        <v>0</v>
      </c>
      <c r="Y218" s="6">
        <f t="shared" si="66"/>
        <v>0</v>
      </c>
      <c r="Z218" s="6">
        <f>'CtroExp ()'!R205</f>
        <v>0</v>
      </c>
      <c r="AA218" s="6">
        <f>'CtroExp ()'!AX205</f>
        <v>0</v>
      </c>
      <c r="AB218" s="6">
        <f t="shared" si="67"/>
        <v>0</v>
      </c>
      <c r="AC218" s="6"/>
      <c r="AD218" s="6"/>
      <c r="AE218" s="6"/>
      <c r="AF218" s="34"/>
    </row>
    <row r="219" spans="1:32" s="35" customFormat="1" ht="11.25" customHeight="1">
      <c r="A219" s="24" t="s">
        <v>63</v>
      </c>
      <c r="B219" s="21">
        <v>42277</v>
      </c>
      <c r="C219" s="6"/>
      <c r="D219" s="6">
        <v>7217.785</v>
      </c>
      <c r="E219" s="6"/>
      <c r="F219" s="6"/>
      <c r="G219" s="6"/>
      <c r="H219" s="6"/>
      <c r="I219" s="6"/>
      <c r="J219" s="6"/>
      <c r="K219" s="6"/>
      <c r="L219" s="6"/>
      <c r="M219" s="6"/>
      <c r="N219" s="6"/>
      <c r="O219" s="6"/>
      <c r="P219" s="6"/>
      <c r="Q219" s="6"/>
      <c r="R219" s="6"/>
      <c r="S219" s="6"/>
      <c r="T219" s="6"/>
      <c r="U219" s="6"/>
      <c r="V219" s="6"/>
      <c r="W219" s="6"/>
      <c r="X219" s="6">
        <f t="shared" si="65"/>
        <v>0</v>
      </c>
      <c r="Y219" s="6">
        <f t="shared" si="66"/>
        <v>7217.785</v>
      </c>
      <c r="Z219" s="6">
        <f>'CtroExp ()'!R206</f>
        <v>0</v>
      </c>
      <c r="AA219" s="6">
        <f>'CtroExp ()'!AX206</f>
        <v>0</v>
      </c>
      <c r="AB219" s="6">
        <f t="shared" si="67"/>
        <v>7217.785</v>
      </c>
      <c r="AC219" s="34"/>
      <c r="AD219" s="34"/>
      <c r="AE219" s="34"/>
      <c r="AF219" s="34"/>
    </row>
    <row r="220" spans="1:32" s="35" customFormat="1" ht="11.25" customHeight="1">
      <c r="A220" s="24" t="s">
        <v>63</v>
      </c>
      <c r="B220" s="21">
        <v>42308</v>
      </c>
      <c r="C220" s="6"/>
      <c r="D220" s="6">
        <v>21555.93</v>
      </c>
      <c r="E220" s="6"/>
      <c r="F220" s="6"/>
      <c r="G220" s="6"/>
      <c r="H220" s="6"/>
      <c r="I220" s="6"/>
      <c r="J220" s="6"/>
      <c r="K220" s="6"/>
      <c r="L220" s="6"/>
      <c r="M220" s="6"/>
      <c r="N220" s="6"/>
      <c r="O220" s="6"/>
      <c r="P220" s="6"/>
      <c r="Q220" s="6"/>
      <c r="R220" s="6"/>
      <c r="S220" s="6"/>
      <c r="T220" s="6"/>
      <c r="U220" s="6"/>
      <c r="V220" s="6"/>
      <c r="W220" s="6"/>
      <c r="X220" s="6">
        <f t="shared" si="65"/>
        <v>0</v>
      </c>
      <c r="Y220" s="6">
        <f t="shared" si="66"/>
        <v>21555.93</v>
      </c>
      <c r="Z220" s="6">
        <f>'CtroExp ()'!R207</f>
        <v>0</v>
      </c>
      <c r="AA220" s="6">
        <f>'CtroExp ()'!AX207</f>
        <v>0</v>
      </c>
      <c r="AB220" s="6">
        <f t="shared" si="67"/>
        <v>21555.93</v>
      </c>
      <c r="AC220" s="34"/>
      <c r="AD220" s="34"/>
      <c r="AE220" s="34"/>
      <c r="AF220" s="34"/>
    </row>
    <row r="221" spans="1:32" s="35" customFormat="1" ht="11.25" customHeight="1">
      <c r="A221" s="24" t="s">
        <v>63</v>
      </c>
      <c r="B221" s="21">
        <v>42338</v>
      </c>
      <c r="C221" s="6"/>
      <c r="D221" s="6"/>
      <c r="E221" s="6"/>
      <c r="F221" s="6"/>
      <c r="G221" s="6"/>
      <c r="H221" s="6"/>
      <c r="I221" s="6"/>
      <c r="J221" s="6"/>
      <c r="K221" s="6"/>
      <c r="L221" s="6"/>
      <c r="M221" s="6"/>
      <c r="N221" s="6"/>
      <c r="O221" s="6"/>
      <c r="P221" s="6"/>
      <c r="Q221" s="6"/>
      <c r="R221" s="6"/>
      <c r="S221" s="6"/>
      <c r="T221" s="6"/>
      <c r="U221" s="6"/>
      <c r="V221" s="6"/>
      <c r="W221" s="6"/>
      <c r="X221" s="6">
        <f t="shared" si="65"/>
        <v>0</v>
      </c>
      <c r="Y221" s="6">
        <f t="shared" si="66"/>
        <v>0</v>
      </c>
      <c r="Z221" s="6">
        <f>'CtroExp ()'!R208</f>
        <v>0</v>
      </c>
      <c r="AA221" s="6">
        <f>'CtroExp ()'!AX208</f>
        <v>0</v>
      </c>
      <c r="AB221" s="6">
        <f t="shared" si="67"/>
        <v>0</v>
      </c>
      <c r="AC221" s="6"/>
      <c r="AD221" s="6"/>
      <c r="AE221" s="6"/>
      <c r="AF221" s="6"/>
    </row>
    <row r="222" spans="1:32" s="39" customFormat="1" ht="11.25" customHeight="1">
      <c r="A222" s="36" t="s">
        <v>63</v>
      </c>
      <c r="B222" s="37" t="s">
        <v>20</v>
      </c>
      <c r="C222" s="38">
        <f aca="true" t="shared" si="68" ref="C222:AB222">SUM(C210:C221)</f>
        <v>76550</v>
      </c>
      <c r="D222" s="38">
        <f t="shared" si="68"/>
        <v>90787.965</v>
      </c>
      <c r="E222" s="38">
        <f t="shared" si="68"/>
        <v>26250</v>
      </c>
      <c r="F222" s="38">
        <f t="shared" si="68"/>
        <v>3151.75</v>
      </c>
      <c r="G222" s="38">
        <f t="shared" si="68"/>
        <v>0</v>
      </c>
      <c r="H222" s="38">
        <f t="shared" si="68"/>
        <v>0</v>
      </c>
      <c r="I222" s="38">
        <f t="shared" si="68"/>
        <v>0</v>
      </c>
      <c r="J222" s="38">
        <f t="shared" si="68"/>
        <v>27500</v>
      </c>
      <c r="K222" s="38">
        <f t="shared" si="68"/>
        <v>0</v>
      </c>
      <c r="L222" s="38">
        <f t="shared" si="68"/>
        <v>0</v>
      </c>
      <c r="M222" s="38">
        <f t="shared" si="68"/>
        <v>0</v>
      </c>
      <c r="N222" s="38">
        <f t="shared" si="68"/>
        <v>0</v>
      </c>
      <c r="O222" s="38">
        <f t="shared" si="68"/>
        <v>0</v>
      </c>
      <c r="P222" s="38">
        <f t="shared" si="68"/>
        <v>0</v>
      </c>
      <c r="Q222" s="38">
        <f t="shared" si="68"/>
        <v>0</v>
      </c>
      <c r="R222" s="38">
        <f t="shared" si="68"/>
        <v>0</v>
      </c>
      <c r="S222" s="38">
        <f t="shared" si="68"/>
        <v>0</v>
      </c>
      <c r="T222" s="38">
        <f t="shared" si="68"/>
        <v>0</v>
      </c>
      <c r="U222" s="38">
        <f>SUM(U210:U221)</f>
        <v>0</v>
      </c>
      <c r="V222" s="38">
        <f t="shared" si="68"/>
        <v>0</v>
      </c>
      <c r="W222" s="38">
        <f t="shared" si="68"/>
        <v>0</v>
      </c>
      <c r="X222" s="38">
        <f t="shared" si="68"/>
        <v>0</v>
      </c>
      <c r="Y222" s="38">
        <f t="shared" si="68"/>
        <v>224239.715</v>
      </c>
      <c r="Z222" s="38">
        <f t="shared" si="68"/>
        <v>0</v>
      </c>
      <c r="AA222" s="38">
        <f t="shared" si="68"/>
        <v>0</v>
      </c>
      <c r="AB222" s="38">
        <f t="shared" si="68"/>
        <v>224239.715</v>
      </c>
      <c r="AC222" s="37"/>
      <c r="AD222" s="37"/>
      <c r="AE222" s="37"/>
      <c r="AF222" s="37"/>
    </row>
    <row r="223" spans="1:32" s="35" customFormat="1" ht="11.25" customHeight="1">
      <c r="A223" s="31" t="s">
        <v>52</v>
      </c>
      <c r="B223" s="21">
        <v>42004</v>
      </c>
      <c r="C223" s="6"/>
      <c r="D223" s="6"/>
      <c r="E223" s="6">
        <v>31376</v>
      </c>
      <c r="F223" s="6"/>
      <c r="G223" s="6"/>
      <c r="H223" s="6"/>
      <c r="I223" s="6"/>
      <c r="J223" s="6"/>
      <c r="K223" s="6"/>
      <c r="L223" s="6"/>
      <c r="M223" s="6"/>
      <c r="N223" s="6"/>
      <c r="O223" s="6"/>
      <c r="P223" s="6"/>
      <c r="Q223" s="6"/>
      <c r="R223" s="6"/>
      <c r="S223" s="6"/>
      <c r="T223" s="6"/>
      <c r="U223" s="6"/>
      <c r="V223" s="6"/>
      <c r="W223" s="6"/>
      <c r="X223" s="6">
        <f aca="true" t="shared" si="69" ref="X223:X234">SUM(M223:W223)</f>
        <v>0</v>
      </c>
      <c r="Y223" s="6">
        <f aca="true" t="shared" si="70" ref="Y223:Y234">SUM(C223:W223)</f>
        <v>31376</v>
      </c>
      <c r="AB223" s="6">
        <f aca="true" t="shared" si="71" ref="AB223:AB234">SUM(Y223:AA223)</f>
        <v>31376</v>
      </c>
      <c r="AC223" s="34"/>
      <c r="AD223" s="34"/>
      <c r="AE223" s="34"/>
      <c r="AF223" s="34"/>
    </row>
    <row r="224" spans="1:32" s="35" customFormat="1" ht="11.25" customHeight="1">
      <c r="A224" s="24" t="s">
        <v>52</v>
      </c>
      <c r="B224" s="21">
        <v>42035</v>
      </c>
      <c r="C224" s="6"/>
      <c r="D224" s="6"/>
      <c r="E224" s="6"/>
      <c r="F224" s="6"/>
      <c r="G224" s="6"/>
      <c r="H224" s="6"/>
      <c r="I224" s="6"/>
      <c r="J224" s="6"/>
      <c r="K224" s="6"/>
      <c r="L224" s="6"/>
      <c r="M224" s="6"/>
      <c r="N224" s="6"/>
      <c r="O224" s="6"/>
      <c r="P224" s="6"/>
      <c r="Q224" s="6"/>
      <c r="R224" s="6"/>
      <c r="S224" s="6"/>
      <c r="T224" s="6"/>
      <c r="U224" s="6"/>
      <c r="V224" s="6"/>
      <c r="W224" s="6"/>
      <c r="X224" s="6">
        <f t="shared" si="69"/>
        <v>0</v>
      </c>
      <c r="Y224" s="6">
        <f t="shared" si="70"/>
        <v>0</v>
      </c>
      <c r="AB224" s="6">
        <f t="shared" si="71"/>
        <v>0</v>
      </c>
      <c r="AC224" s="34"/>
      <c r="AD224" s="34"/>
      <c r="AE224" s="34"/>
      <c r="AF224" s="34"/>
    </row>
    <row r="225" spans="1:32" s="35" customFormat="1" ht="11.25" customHeight="1">
      <c r="A225" s="24" t="s">
        <v>52</v>
      </c>
      <c r="B225" s="21">
        <v>42063</v>
      </c>
      <c r="C225" s="6"/>
      <c r="D225" s="6"/>
      <c r="E225" s="6"/>
      <c r="F225" s="6"/>
      <c r="G225" s="6"/>
      <c r="H225" s="6"/>
      <c r="I225" s="6"/>
      <c r="J225" s="6"/>
      <c r="K225" s="6"/>
      <c r="L225" s="6"/>
      <c r="M225" s="6"/>
      <c r="N225" s="6"/>
      <c r="O225" s="6"/>
      <c r="P225" s="6"/>
      <c r="Q225" s="6"/>
      <c r="R225" s="6"/>
      <c r="S225" s="6"/>
      <c r="T225" s="6"/>
      <c r="U225" s="6"/>
      <c r="V225" s="6"/>
      <c r="W225" s="6"/>
      <c r="X225" s="6">
        <f t="shared" si="69"/>
        <v>0</v>
      </c>
      <c r="Y225" s="6">
        <f t="shared" si="70"/>
        <v>0</v>
      </c>
      <c r="AB225" s="6">
        <f t="shared" si="71"/>
        <v>0</v>
      </c>
      <c r="AC225" s="34"/>
      <c r="AD225" s="34"/>
      <c r="AE225" s="34"/>
      <c r="AF225" s="34"/>
    </row>
    <row r="226" spans="1:32" s="35" customFormat="1" ht="11.25" customHeight="1">
      <c r="A226" s="24" t="s">
        <v>52</v>
      </c>
      <c r="B226" s="21">
        <v>42094</v>
      </c>
      <c r="C226" s="6"/>
      <c r="D226" s="6"/>
      <c r="E226" s="6"/>
      <c r="F226" s="6"/>
      <c r="G226" s="6"/>
      <c r="H226" s="6"/>
      <c r="I226" s="6"/>
      <c r="J226" s="6"/>
      <c r="K226" s="6"/>
      <c r="L226" s="6"/>
      <c r="M226" s="6"/>
      <c r="N226" s="6"/>
      <c r="O226" s="6"/>
      <c r="P226" s="6"/>
      <c r="Q226" s="6"/>
      <c r="R226" s="6"/>
      <c r="S226" s="6"/>
      <c r="T226" s="6"/>
      <c r="U226" s="6"/>
      <c r="V226" s="6"/>
      <c r="W226" s="6"/>
      <c r="X226" s="6">
        <f t="shared" si="69"/>
        <v>0</v>
      </c>
      <c r="Y226" s="6">
        <f t="shared" si="70"/>
        <v>0</v>
      </c>
      <c r="AB226" s="6">
        <f t="shared" si="71"/>
        <v>0</v>
      </c>
      <c r="AC226" s="34"/>
      <c r="AD226" s="34"/>
      <c r="AE226" s="34"/>
      <c r="AF226" s="34"/>
    </row>
    <row r="227" spans="1:32" s="35" customFormat="1" ht="11.25" customHeight="1">
      <c r="A227" s="24" t="s">
        <v>52</v>
      </c>
      <c r="B227" s="21">
        <v>42124</v>
      </c>
      <c r="C227" s="6"/>
      <c r="D227" s="6"/>
      <c r="E227" s="6"/>
      <c r="F227" s="6"/>
      <c r="G227" s="6"/>
      <c r="H227" s="6"/>
      <c r="I227" s="6"/>
      <c r="J227" s="6"/>
      <c r="K227" s="6"/>
      <c r="L227" s="6"/>
      <c r="M227" s="6"/>
      <c r="N227" s="6"/>
      <c r="O227" s="6"/>
      <c r="P227" s="6"/>
      <c r="Q227" s="6"/>
      <c r="R227" s="6"/>
      <c r="S227" s="6"/>
      <c r="T227" s="6"/>
      <c r="U227" s="6"/>
      <c r="V227" s="6"/>
      <c r="W227" s="6"/>
      <c r="X227" s="6">
        <f t="shared" si="69"/>
        <v>0</v>
      </c>
      <c r="Y227" s="6">
        <f t="shared" si="70"/>
        <v>0</v>
      </c>
      <c r="AB227" s="6">
        <f t="shared" si="71"/>
        <v>0</v>
      </c>
      <c r="AC227" s="34"/>
      <c r="AD227" s="34"/>
      <c r="AE227" s="34"/>
      <c r="AF227" s="34"/>
    </row>
    <row r="228" spans="1:32" s="35" customFormat="1" ht="11.25" customHeight="1">
      <c r="A228" s="90" t="s">
        <v>52</v>
      </c>
      <c r="B228" s="21">
        <v>42155</v>
      </c>
      <c r="C228" s="6"/>
      <c r="D228" s="6"/>
      <c r="E228" s="6"/>
      <c r="F228" s="6"/>
      <c r="G228" s="6"/>
      <c r="H228" s="6"/>
      <c r="I228" s="6"/>
      <c r="J228" s="6"/>
      <c r="K228" s="6"/>
      <c r="L228" s="6"/>
      <c r="M228" s="6"/>
      <c r="N228" s="6"/>
      <c r="O228" s="6"/>
      <c r="P228" s="6"/>
      <c r="Q228" s="6"/>
      <c r="R228" s="6"/>
      <c r="S228" s="6"/>
      <c r="T228" s="6"/>
      <c r="U228" s="6"/>
      <c r="V228" s="6"/>
      <c r="W228" s="6"/>
      <c r="X228" s="6">
        <f t="shared" si="69"/>
        <v>0</v>
      </c>
      <c r="Y228" s="6">
        <f t="shared" si="70"/>
        <v>0</v>
      </c>
      <c r="AB228" s="6">
        <f t="shared" si="71"/>
        <v>0</v>
      </c>
      <c r="AC228" s="6"/>
      <c r="AD228" s="6"/>
      <c r="AE228" s="6"/>
      <c r="AF228" s="6"/>
    </row>
    <row r="229" spans="1:32" s="35" customFormat="1" ht="11.25" customHeight="1">
      <c r="A229" s="24" t="s">
        <v>52</v>
      </c>
      <c r="B229" s="21">
        <v>42185</v>
      </c>
      <c r="C229" s="6"/>
      <c r="D229" s="6"/>
      <c r="E229" s="6"/>
      <c r="F229" s="6"/>
      <c r="G229" s="6"/>
      <c r="H229" s="6"/>
      <c r="I229" s="6"/>
      <c r="J229" s="6"/>
      <c r="K229" s="6"/>
      <c r="L229" s="6"/>
      <c r="M229" s="6"/>
      <c r="N229" s="6"/>
      <c r="O229" s="6"/>
      <c r="P229" s="6"/>
      <c r="Q229" s="6"/>
      <c r="R229" s="6"/>
      <c r="S229" s="6"/>
      <c r="T229" s="6"/>
      <c r="U229" s="6"/>
      <c r="V229" s="6"/>
      <c r="W229" s="6"/>
      <c r="X229" s="6">
        <f t="shared" si="69"/>
        <v>0</v>
      </c>
      <c r="Y229" s="6">
        <f t="shared" si="70"/>
        <v>0</v>
      </c>
      <c r="AB229" s="6">
        <f t="shared" si="71"/>
        <v>0</v>
      </c>
      <c r="AC229" s="34"/>
      <c r="AD229" s="34"/>
      <c r="AE229" s="34"/>
      <c r="AF229" s="34"/>
    </row>
    <row r="230" spans="1:32" s="35" customFormat="1" ht="11.25" customHeight="1">
      <c r="A230" s="24" t="s">
        <v>144</v>
      </c>
      <c r="B230" s="21">
        <v>42216</v>
      </c>
      <c r="C230" s="6"/>
      <c r="D230" s="6"/>
      <c r="E230" s="6"/>
      <c r="F230" s="6"/>
      <c r="G230" s="6"/>
      <c r="H230" s="6"/>
      <c r="I230" s="6"/>
      <c r="J230" s="6"/>
      <c r="K230" s="6"/>
      <c r="L230" s="6"/>
      <c r="M230" s="6"/>
      <c r="N230" s="6"/>
      <c r="O230" s="6"/>
      <c r="P230" s="6"/>
      <c r="Q230" s="6"/>
      <c r="R230" s="6"/>
      <c r="S230" s="6"/>
      <c r="T230" s="6"/>
      <c r="U230" s="6"/>
      <c r="V230" s="6"/>
      <c r="W230" s="6"/>
      <c r="X230" s="6">
        <f t="shared" si="69"/>
        <v>0</v>
      </c>
      <c r="Y230" s="6">
        <f t="shared" si="70"/>
        <v>0</v>
      </c>
      <c r="AB230" s="6">
        <f t="shared" si="71"/>
        <v>0</v>
      </c>
      <c r="AC230" s="34"/>
      <c r="AD230" s="34"/>
      <c r="AE230" s="34"/>
      <c r="AF230" s="34"/>
    </row>
    <row r="231" spans="1:32" s="35" customFormat="1" ht="11.25" customHeight="1">
      <c r="A231" s="24" t="s">
        <v>52</v>
      </c>
      <c r="B231" s="21">
        <v>42247</v>
      </c>
      <c r="C231" s="6"/>
      <c r="D231" s="6"/>
      <c r="E231" s="6"/>
      <c r="F231" s="6"/>
      <c r="G231" s="6"/>
      <c r="H231" s="6"/>
      <c r="I231" s="6"/>
      <c r="J231" s="6"/>
      <c r="K231" s="6"/>
      <c r="L231" s="6"/>
      <c r="M231" s="6"/>
      <c r="N231" s="6"/>
      <c r="O231" s="6"/>
      <c r="P231" s="6"/>
      <c r="Q231" s="6"/>
      <c r="R231" s="6"/>
      <c r="S231" s="6"/>
      <c r="T231" s="6"/>
      <c r="U231" s="6"/>
      <c r="V231" s="6"/>
      <c r="W231" s="6"/>
      <c r="X231" s="6">
        <f t="shared" si="69"/>
        <v>0</v>
      </c>
      <c r="Y231" s="6">
        <f t="shared" si="70"/>
        <v>0</v>
      </c>
      <c r="AB231" s="6">
        <f t="shared" si="71"/>
        <v>0</v>
      </c>
      <c r="AC231" s="6"/>
      <c r="AD231" s="6"/>
      <c r="AE231" s="6"/>
      <c r="AF231" s="34"/>
    </row>
    <row r="232" spans="1:32" s="35" customFormat="1" ht="11.25" customHeight="1">
      <c r="A232" s="24" t="s">
        <v>52</v>
      </c>
      <c r="B232" s="21">
        <v>42277</v>
      </c>
      <c r="C232" s="6"/>
      <c r="D232" s="6"/>
      <c r="E232" s="6"/>
      <c r="F232" s="6"/>
      <c r="G232" s="6"/>
      <c r="H232" s="6"/>
      <c r="I232" s="6"/>
      <c r="J232" s="6"/>
      <c r="K232" s="6"/>
      <c r="L232" s="6"/>
      <c r="M232" s="6"/>
      <c r="N232" s="6"/>
      <c r="O232" s="6"/>
      <c r="P232" s="6"/>
      <c r="Q232" s="6"/>
      <c r="R232" s="6"/>
      <c r="S232" s="6"/>
      <c r="T232" s="6"/>
      <c r="U232" s="6"/>
      <c r="V232" s="6"/>
      <c r="W232" s="6"/>
      <c r="X232" s="6">
        <f t="shared" si="69"/>
        <v>0</v>
      </c>
      <c r="Y232" s="6">
        <f t="shared" si="70"/>
        <v>0</v>
      </c>
      <c r="AB232" s="6">
        <f t="shared" si="71"/>
        <v>0</v>
      </c>
      <c r="AC232" s="34"/>
      <c r="AD232" s="34"/>
      <c r="AE232" s="34"/>
      <c r="AF232" s="34"/>
    </row>
    <row r="233" spans="1:32" s="35" customFormat="1" ht="11.25" customHeight="1">
      <c r="A233" s="24" t="s">
        <v>52</v>
      </c>
      <c r="B233" s="21">
        <v>42308</v>
      </c>
      <c r="C233" s="6"/>
      <c r="D233" s="6"/>
      <c r="E233" s="6"/>
      <c r="F233" s="6"/>
      <c r="G233" s="6"/>
      <c r="H233" s="6"/>
      <c r="I233" s="6"/>
      <c r="J233" s="6"/>
      <c r="K233" s="6"/>
      <c r="L233" s="6"/>
      <c r="M233" s="6"/>
      <c r="N233" s="6"/>
      <c r="O233" s="6"/>
      <c r="P233" s="6"/>
      <c r="Q233" s="6"/>
      <c r="R233" s="6"/>
      <c r="S233" s="6"/>
      <c r="T233" s="6"/>
      <c r="U233" s="6"/>
      <c r="V233" s="6"/>
      <c r="W233" s="6"/>
      <c r="X233" s="6">
        <f t="shared" si="69"/>
        <v>0</v>
      </c>
      <c r="Y233" s="6">
        <f t="shared" si="70"/>
        <v>0</v>
      </c>
      <c r="AB233" s="6">
        <f t="shared" si="71"/>
        <v>0</v>
      </c>
      <c r="AC233" s="34"/>
      <c r="AD233" s="34"/>
      <c r="AE233" s="34"/>
      <c r="AF233" s="34"/>
    </row>
    <row r="234" spans="1:32" s="35" customFormat="1" ht="11.25" customHeight="1">
      <c r="A234" s="26" t="s">
        <v>52</v>
      </c>
      <c r="B234" s="21">
        <v>42338</v>
      </c>
      <c r="C234" s="6"/>
      <c r="D234" s="6"/>
      <c r="E234" s="6"/>
      <c r="F234" s="6"/>
      <c r="G234" s="6"/>
      <c r="H234" s="6"/>
      <c r="I234" s="6"/>
      <c r="J234" s="6"/>
      <c r="K234" s="6"/>
      <c r="L234" s="6"/>
      <c r="M234" s="6"/>
      <c r="N234" s="6"/>
      <c r="O234" s="6"/>
      <c r="P234" s="6"/>
      <c r="Q234" s="6"/>
      <c r="R234" s="6"/>
      <c r="S234" s="6"/>
      <c r="T234" s="6"/>
      <c r="U234" s="6"/>
      <c r="V234" s="6"/>
      <c r="W234" s="6"/>
      <c r="X234" s="6">
        <f t="shared" si="69"/>
        <v>0</v>
      </c>
      <c r="Y234" s="6">
        <f t="shared" si="70"/>
        <v>0</v>
      </c>
      <c r="AB234" s="6">
        <f t="shared" si="71"/>
        <v>0</v>
      </c>
      <c r="AC234" s="6"/>
      <c r="AD234" s="6"/>
      <c r="AE234" s="6"/>
      <c r="AF234" s="6"/>
    </row>
    <row r="235" spans="1:32" s="39" customFormat="1" ht="11.25" customHeight="1">
      <c r="A235" s="36" t="s">
        <v>52</v>
      </c>
      <c r="B235" s="37" t="s">
        <v>20</v>
      </c>
      <c r="C235" s="38">
        <f aca="true" t="shared" si="72" ref="C235:Y235">SUM(C223:C234)</f>
        <v>0</v>
      </c>
      <c r="D235" s="38">
        <f t="shared" si="72"/>
        <v>0</v>
      </c>
      <c r="E235" s="38">
        <f t="shared" si="72"/>
        <v>31376</v>
      </c>
      <c r="F235" s="38">
        <f t="shared" si="72"/>
        <v>0</v>
      </c>
      <c r="G235" s="38">
        <f t="shared" si="72"/>
        <v>0</v>
      </c>
      <c r="H235" s="38">
        <f t="shared" si="72"/>
        <v>0</v>
      </c>
      <c r="I235" s="38">
        <f t="shared" si="72"/>
        <v>0</v>
      </c>
      <c r="J235" s="38">
        <f t="shared" si="72"/>
        <v>0</v>
      </c>
      <c r="K235" s="38">
        <f t="shared" si="72"/>
        <v>0</v>
      </c>
      <c r="L235" s="38">
        <f t="shared" si="72"/>
        <v>0</v>
      </c>
      <c r="M235" s="38">
        <f t="shared" si="72"/>
        <v>0</v>
      </c>
      <c r="N235" s="38">
        <f t="shared" si="72"/>
        <v>0</v>
      </c>
      <c r="O235" s="38">
        <f t="shared" si="72"/>
        <v>0</v>
      </c>
      <c r="P235" s="38">
        <f t="shared" si="72"/>
        <v>0</v>
      </c>
      <c r="Q235" s="38">
        <f t="shared" si="72"/>
        <v>0</v>
      </c>
      <c r="R235" s="38">
        <f t="shared" si="72"/>
        <v>0</v>
      </c>
      <c r="S235" s="38">
        <f t="shared" si="72"/>
        <v>0</v>
      </c>
      <c r="T235" s="38">
        <f t="shared" si="72"/>
        <v>0</v>
      </c>
      <c r="U235" s="38">
        <f>SUM(U223:U234)</f>
        <v>0</v>
      </c>
      <c r="V235" s="38">
        <f t="shared" si="72"/>
        <v>0</v>
      </c>
      <c r="W235" s="38">
        <f t="shared" si="72"/>
        <v>0</v>
      </c>
      <c r="X235" s="38">
        <f t="shared" si="72"/>
        <v>0</v>
      </c>
      <c r="Y235" s="38">
        <f t="shared" si="72"/>
        <v>31376</v>
      </c>
      <c r="Z235" s="38">
        <f>SUM(Z236:Z247)</f>
        <v>0</v>
      </c>
      <c r="AA235" s="38">
        <f>SUM(AA236:AA247)</f>
        <v>0</v>
      </c>
      <c r="AB235" s="38">
        <f>SUM(AB223:AB234)</f>
        <v>31376</v>
      </c>
      <c r="AC235" s="37"/>
      <c r="AD235" s="37"/>
      <c r="AE235" s="37"/>
      <c r="AF235" s="37"/>
    </row>
    <row r="236" spans="1:32" s="39" customFormat="1" ht="11.25" customHeight="1">
      <c r="A236" s="31" t="s">
        <v>53</v>
      </c>
      <c r="B236" s="21">
        <v>42004</v>
      </c>
      <c r="C236" s="6"/>
      <c r="D236" s="6"/>
      <c r="E236" s="6">
        <v>31366</v>
      </c>
      <c r="F236" s="6"/>
      <c r="G236" s="6"/>
      <c r="H236" s="6"/>
      <c r="I236" s="6"/>
      <c r="J236" s="6"/>
      <c r="K236" s="6"/>
      <c r="L236" s="6"/>
      <c r="M236" s="6"/>
      <c r="N236" s="6"/>
      <c r="O236" s="6"/>
      <c r="P236" s="6"/>
      <c r="Q236" s="6"/>
      <c r="R236" s="6"/>
      <c r="S236" s="6"/>
      <c r="T236" s="6"/>
      <c r="U236" s="6"/>
      <c r="V236" s="6"/>
      <c r="W236" s="6"/>
      <c r="X236" s="6">
        <f aca="true" t="shared" si="73" ref="X236:X247">SUM(M236:W236)</f>
        <v>0</v>
      </c>
      <c r="Y236" s="6">
        <f aca="true" t="shared" si="74" ref="Y236:Y247">SUM(C236:W236)</f>
        <v>31366</v>
      </c>
      <c r="Z236" s="6">
        <f>'CtroExp ()'!R210</f>
        <v>0</v>
      </c>
      <c r="AA236" s="6">
        <f>'CtroExp ()'!AX210</f>
        <v>0</v>
      </c>
      <c r="AB236" s="6">
        <f aca="true" t="shared" si="75" ref="AB236:AB247">SUM(Y236:AA236)</f>
        <v>31366</v>
      </c>
      <c r="AC236" s="34"/>
      <c r="AD236" s="34"/>
      <c r="AE236" s="34"/>
      <c r="AF236" s="34"/>
    </row>
    <row r="237" spans="1:32" s="39" customFormat="1" ht="11.25" customHeight="1">
      <c r="A237" s="24" t="s">
        <v>53</v>
      </c>
      <c r="B237" s="21">
        <v>42035</v>
      </c>
      <c r="C237" s="6"/>
      <c r="D237" s="6"/>
      <c r="E237" s="6"/>
      <c r="F237" s="6"/>
      <c r="G237" s="6"/>
      <c r="H237" s="6"/>
      <c r="I237" s="6"/>
      <c r="J237" s="6"/>
      <c r="K237" s="6"/>
      <c r="L237" s="6"/>
      <c r="M237" s="6"/>
      <c r="N237" s="6"/>
      <c r="O237" s="6"/>
      <c r="P237" s="6"/>
      <c r="Q237" s="6"/>
      <c r="R237" s="6"/>
      <c r="S237" s="6"/>
      <c r="T237" s="6"/>
      <c r="U237" s="6"/>
      <c r="V237" s="6"/>
      <c r="W237" s="6"/>
      <c r="X237" s="6">
        <f t="shared" si="73"/>
        <v>0</v>
      </c>
      <c r="Y237" s="6">
        <f t="shared" si="74"/>
        <v>0</v>
      </c>
      <c r="Z237" s="6">
        <f>'CtroExp ()'!R211</f>
        <v>0</v>
      </c>
      <c r="AA237" s="6">
        <f>'CtroExp ()'!AX211</f>
        <v>0</v>
      </c>
      <c r="AB237" s="6">
        <f t="shared" si="75"/>
        <v>0</v>
      </c>
      <c r="AC237" s="34"/>
      <c r="AD237" s="34"/>
      <c r="AE237" s="34"/>
      <c r="AF237" s="34"/>
    </row>
    <row r="238" spans="1:32" s="39" customFormat="1" ht="11.25" customHeight="1">
      <c r="A238" s="129" t="s">
        <v>53</v>
      </c>
      <c r="B238" s="21">
        <v>42063</v>
      </c>
      <c r="C238" s="6"/>
      <c r="D238" s="6"/>
      <c r="E238" s="6"/>
      <c r="F238" s="6"/>
      <c r="G238" s="6"/>
      <c r="H238" s="6"/>
      <c r="I238" s="6"/>
      <c r="J238" s="6"/>
      <c r="K238" s="6"/>
      <c r="L238" s="6"/>
      <c r="M238" s="6"/>
      <c r="N238" s="6"/>
      <c r="O238" s="6"/>
      <c r="P238" s="6"/>
      <c r="Q238" s="6"/>
      <c r="R238" s="6"/>
      <c r="S238" s="6"/>
      <c r="T238" s="6"/>
      <c r="U238" s="6"/>
      <c r="V238" s="6"/>
      <c r="W238" s="6"/>
      <c r="X238" s="6">
        <f t="shared" si="73"/>
        <v>0</v>
      </c>
      <c r="Y238" s="6">
        <f t="shared" si="74"/>
        <v>0</v>
      </c>
      <c r="Z238" s="6">
        <f>'CtroExp ()'!R212</f>
        <v>0</v>
      </c>
      <c r="AA238" s="6">
        <f>'CtroExp ()'!AX212</f>
        <v>0</v>
      </c>
      <c r="AB238" s="6">
        <f t="shared" si="75"/>
        <v>0</v>
      </c>
      <c r="AC238" s="34"/>
      <c r="AD238" s="34"/>
      <c r="AE238" s="34"/>
      <c r="AF238" s="34"/>
    </row>
    <row r="239" spans="1:32" s="39" customFormat="1" ht="11.25" customHeight="1">
      <c r="A239" s="26" t="s">
        <v>53</v>
      </c>
      <c r="B239" s="21">
        <v>42094</v>
      </c>
      <c r="C239" s="6"/>
      <c r="D239" s="6"/>
      <c r="E239" s="6"/>
      <c r="F239" s="6"/>
      <c r="G239" s="6"/>
      <c r="H239" s="6"/>
      <c r="I239" s="6"/>
      <c r="J239" s="6"/>
      <c r="K239" s="6"/>
      <c r="L239" s="6"/>
      <c r="M239" s="6"/>
      <c r="N239" s="6"/>
      <c r="O239" s="6"/>
      <c r="P239" s="6"/>
      <c r="Q239" s="6"/>
      <c r="R239" s="6"/>
      <c r="S239" s="6"/>
      <c r="T239" s="6"/>
      <c r="U239" s="6"/>
      <c r="V239" s="6"/>
      <c r="W239" s="6"/>
      <c r="X239" s="6">
        <f t="shared" si="73"/>
        <v>0</v>
      </c>
      <c r="Y239" s="6">
        <f t="shared" si="74"/>
        <v>0</v>
      </c>
      <c r="Z239" s="6">
        <f>'CtroExp ()'!R213</f>
        <v>0</v>
      </c>
      <c r="AA239" s="6">
        <f>'CtroExp ()'!AX213</f>
        <v>0</v>
      </c>
      <c r="AB239" s="6">
        <f t="shared" si="75"/>
        <v>0</v>
      </c>
      <c r="AC239" s="34"/>
      <c r="AD239" s="34"/>
      <c r="AE239" s="34"/>
      <c r="AF239" s="34"/>
    </row>
    <row r="240" spans="1:32" s="39" customFormat="1" ht="11.25" customHeight="1">
      <c r="A240" s="24" t="s">
        <v>53</v>
      </c>
      <c r="B240" s="21">
        <v>42124</v>
      </c>
      <c r="C240" s="6"/>
      <c r="D240" s="6"/>
      <c r="E240" s="6"/>
      <c r="F240" s="6"/>
      <c r="G240" s="6"/>
      <c r="H240" s="6"/>
      <c r="I240" s="6"/>
      <c r="J240" s="6"/>
      <c r="K240" s="6"/>
      <c r="L240" s="6"/>
      <c r="M240" s="6"/>
      <c r="N240" s="6"/>
      <c r="O240" s="6"/>
      <c r="P240" s="6"/>
      <c r="Q240" s="6"/>
      <c r="R240" s="6"/>
      <c r="S240" s="6"/>
      <c r="T240" s="6"/>
      <c r="U240" s="6"/>
      <c r="V240" s="6"/>
      <c r="W240" s="6"/>
      <c r="X240" s="6">
        <f t="shared" si="73"/>
        <v>0</v>
      </c>
      <c r="Y240" s="6">
        <f t="shared" si="74"/>
        <v>0</v>
      </c>
      <c r="Z240" s="6">
        <f>'CtroExp ()'!R214</f>
        <v>0</v>
      </c>
      <c r="AA240" s="6">
        <f>'CtroExp ()'!AX214</f>
        <v>0</v>
      </c>
      <c r="AB240" s="6">
        <f t="shared" si="75"/>
        <v>0</v>
      </c>
      <c r="AC240" s="34"/>
      <c r="AD240" s="34"/>
      <c r="AE240" s="34"/>
      <c r="AF240" s="34"/>
    </row>
    <row r="241" spans="1:32" s="39" customFormat="1" ht="11.25" customHeight="1">
      <c r="A241" s="90" t="s">
        <v>53</v>
      </c>
      <c r="B241" s="21">
        <v>42155</v>
      </c>
      <c r="C241" s="6"/>
      <c r="D241" s="6"/>
      <c r="E241" s="6"/>
      <c r="F241" s="6"/>
      <c r="G241" s="6"/>
      <c r="H241" s="6"/>
      <c r="I241" s="6"/>
      <c r="J241" s="6"/>
      <c r="K241" s="6"/>
      <c r="L241" s="6"/>
      <c r="M241" s="6"/>
      <c r="N241" s="6"/>
      <c r="O241" s="6"/>
      <c r="P241" s="6"/>
      <c r="Q241" s="6"/>
      <c r="R241" s="6"/>
      <c r="S241" s="6"/>
      <c r="T241" s="6"/>
      <c r="U241" s="6"/>
      <c r="V241" s="6"/>
      <c r="W241" s="6"/>
      <c r="X241" s="6">
        <f t="shared" si="73"/>
        <v>0</v>
      </c>
      <c r="Y241" s="6">
        <f t="shared" si="74"/>
        <v>0</v>
      </c>
      <c r="Z241" s="6">
        <f>'CtroExp ()'!R215</f>
        <v>0</v>
      </c>
      <c r="AA241" s="6">
        <f>'CtroExp ()'!AX215</f>
        <v>0</v>
      </c>
      <c r="AB241" s="6">
        <f t="shared" si="75"/>
        <v>0</v>
      </c>
      <c r="AC241" s="6"/>
      <c r="AD241" s="6"/>
      <c r="AE241" s="6"/>
      <c r="AF241" s="6"/>
    </row>
    <row r="242" spans="1:32" s="39" customFormat="1" ht="11.25" customHeight="1">
      <c r="A242" s="26" t="s">
        <v>53</v>
      </c>
      <c r="B242" s="21">
        <v>42185</v>
      </c>
      <c r="C242" s="6"/>
      <c r="D242" s="6"/>
      <c r="E242" s="6"/>
      <c r="F242" s="6"/>
      <c r="G242" s="6"/>
      <c r="H242" s="6"/>
      <c r="I242" s="6"/>
      <c r="J242" s="6"/>
      <c r="K242" s="6"/>
      <c r="L242" s="6"/>
      <c r="M242" s="6"/>
      <c r="N242" s="6"/>
      <c r="O242" s="6"/>
      <c r="P242" s="6"/>
      <c r="Q242" s="6"/>
      <c r="R242" s="6"/>
      <c r="S242" s="6"/>
      <c r="T242" s="6"/>
      <c r="U242" s="6"/>
      <c r="V242" s="6"/>
      <c r="W242" s="6"/>
      <c r="X242" s="6">
        <f t="shared" si="73"/>
        <v>0</v>
      </c>
      <c r="Y242" s="6">
        <f t="shared" si="74"/>
        <v>0</v>
      </c>
      <c r="Z242" s="6">
        <f>'CtroExp ()'!R216</f>
        <v>0</v>
      </c>
      <c r="AA242" s="6">
        <f>'CtroExp ()'!AX216</f>
        <v>0</v>
      </c>
      <c r="AB242" s="6">
        <f t="shared" si="75"/>
        <v>0</v>
      </c>
      <c r="AC242" s="34"/>
      <c r="AD242" s="34"/>
      <c r="AE242" s="34"/>
      <c r="AF242" s="34"/>
    </row>
    <row r="243" spans="1:32" s="39" customFormat="1" ht="11.25" customHeight="1">
      <c r="A243" s="24" t="s">
        <v>53</v>
      </c>
      <c r="B243" s="21">
        <v>42216</v>
      </c>
      <c r="C243" s="6"/>
      <c r="D243" s="6"/>
      <c r="E243" s="6"/>
      <c r="F243" s="6"/>
      <c r="G243" s="6"/>
      <c r="H243" s="6"/>
      <c r="I243" s="6"/>
      <c r="J243" s="6"/>
      <c r="K243" s="6"/>
      <c r="L243" s="6"/>
      <c r="M243" s="6"/>
      <c r="N243" s="6"/>
      <c r="O243" s="6"/>
      <c r="P243" s="6"/>
      <c r="Q243" s="6"/>
      <c r="R243" s="6"/>
      <c r="S243" s="6"/>
      <c r="T243" s="6"/>
      <c r="U243" s="6"/>
      <c r="V243" s="6"/>
      <c r="W243" s="6"/>
      <c r="X243" s="6">
        <f t="shared" si="73"/>
        <v>0</v>
      </c>
      <c r="Y243" s="6">
        <f t="shared" si="74"/>
        <v>0</v>
      </c>
      <c r="Z243" s="6">
        <f>'CtroExp ()'!R217</f>
        <v>0</v>
      </c>
      <c r="AA243" s="6">
        <f>'CtroExp ()'!AX217</f>
        <v>0</v>
      </c>
      <c r="AB243" s="6">
        <f t="shared" si="75"/>
        <v>0</v>
      </c>
      <c r="AC243" s="34"/>
      <c r="AD243" s="34"/>
      <c r="AE243" s="34"/>
      <c r="AF243" s="34"/>
    </row>
    <row r="244" spans="1:32" s="39" customFormat="1" ht="11.25" customHeight="1">
      <c r="A244" s="24" t="s">
        <v>53</v>
      </c>
      <c r="B244" s="21">
        <v>42247</v>
      </c>
      <c r="C244" s="6"/>
      <c r="D244" s="6"/>
      <c r="E244" s="6"/>
      <c r="F244" s="6"/>
      <c r="G244" s="6"/>
      <c r="H244" s="6"/>
      <c r="I244" s="6"/>
      <c r="J244" s="6"/>
      <c r="K244" s="6"/>
      <c r="L244" s="6"/>
      <c r="M244" s="6"/>
      <c r="N244" s="6"/>
      <c r="O244" s="6"/>
      <c r="P244" s="6"/>
      <c r="Q244" s="6"/>
      <c r="R244" s="6"/>
      <c r="S244" s="6"/>
      <c r="T244" s="6"/>
      <c r="U244" s="6"/>
      <c r="V244" s="6"/>
      <c r="W244" s="6"/>
      <c r="X244" s="6">
        <f t="shared" si="73"/>
        <v>0</v>
      </c>
      <c r="Y244" s="6">
        <f t="shared" si="74"/>
        <v>0</v>
      </c>
      <c r="Z244" s="6">
        <f>'CtroExp ()'!R218</f>
        <v>0</v>
      </c>
      <c r="AA244" s="6">
        <f>'CtroExp ()'!AX218</f>
        <v>0</v>
      </c>
      <c r="AB244" s="6">
        <f t="shared" si="75"/>
        <v>0</v>
      </c>
      <c r="AC244" s="6"/>
      <c r="AD244" s="6"/>
      <c r="AE244" s="6"/>
      <c r="AF244" s="34"/>
    </row>
    <row r="245" spans="1:32" s="39" customFormat="1" ht="11.25" customHeight="1">
      <c r="A245" s="26" t="s">
        <v>53</v>
      </c>
      <c r="B245" s="21">
        <v>42277</v>
      </c>
      <c r="C245" s="6"/>
      <c r="D245" s="6"/>
      <c r="E245" s="6"/>
      <c r="F245" s="6"/>
      <c r="G245" s="6"/>
      <c r="H245" s="6"/>
      <c r="I245" s="6"/>
      <c r="J245" s="6"/>
      <c r="K245" s="6"/>
      <c r="L245" s="6"/>
      <c r="M245" s="6"/>
      <c r="N245" s="6"/>
      <c r="O245" s="6"/>
      <c r="P245" s="6"/>
      <c r="Q245" s="6"/>
      <c r="R245" s="6"/>
      <c r="S245" s="6"/>
      <c r="T245" s="6"/>
      <c r="U245" s="6"/>
      <c r="V245" s="6"/>
      <c r="W245" s="6"/>
      <c r="X245" s="6">
        <f t="shared" si="73"/>
        <v>0</v>
      </c>
      <c r="Y245" s="6">
        <f t="shared" si="74"/>
        <v>0</v>
      </c>
      <c r="Z245" s="6">
        <f>'CtroExp ()'!R219</f>
        <v>0</v>
      </c>
      <c r="AA245" s="6">
        <f>'CtroExp ()'!AX219</f>
        <v>0</v>
      </c>
      <c r="AB245" s="6">
        <f t="shared" si="75"/>
        <v>0</v>
      </c>
      <c r="AC245" s="34"/>
      <c r="AD245" s="34"/>
      <c r="AE245" s="34"/>
      <c r="AF245" s="34"/>
    </row>
    <row r="246" spans="1:32" s="39" customFormat="1" ht="11.25" customHeight="1">
      <c r="A246" s="24" t="s">
        <v>53</v>
      </c>
      <c r="B246" s="21">
        <v>42308</v>
      </c>
      <c r="C246" s="6"/>
      <c r="D246" s="6"/>
      <c r="E246" s="6"/>
      <c r="F246" s="6"/>
      <c r="G246" s="6"/>
      <c r="H246" s="6"/>
      <c r="I246" s="6"/>
      <c r="J246" s="6"/>
      <c r="K246" s="6"/>
      <c r="L246" s="6"/>
      <c r="M246" s="6"/>
      <c r="N246" s="6"/>
      <c r="O246" s="6"/>
      <c r="P246" s="6"/>
      <c r="Q246" s="6"/>
      <c r="R246" s="6"/>
      <c r="S246" s="6"/>
      <c r="T246" s="6"/>
      <c r="U246" s="6"/>
      <c r="V246" s="6"/>
      <c r="W246" s="6"/>
      <c r="X246" s="6">
        <f t="shared" si="73"/>
        <v>0</v>
      </c>
      <c r="Y246" s="6">
        <f t="shared" si="74"/>
        <v>0</v>
      </c>
      <c r="Z246" s="6">
        <f>'CtroExp ()'!R220</f>
        <v>0</v>
      </c>
      <c r="AA246" s="6">
        <f>'CtroExp ()'!AX220</f>
        <v>0</v>
      </c>
      <c r="AB246" s="6">
        <f t="shared" si="75"/>
        <v>0</v>
      </c>
      <c r="AC246" s="34"/>
      <c r="AD246" s="34"/>
      <c r="AE246" s="34"/>
      <c r="AF246" s="34"/>
    </row>
    <row r="247" spans="1:32" s="39" customFormat="1" ht="11.25" customHeight="1">
      <c r="A247" s="26" t="s">
        <v>53</v>
      </c>
      <c r="B247" s="27">
        <v>42338</v>
      </c>
      <c r="C247" s="28"/>
      <c r="D247" s="28"/>
      <c r="E247" s="28"/>
      <c r="F247" s="28"/>
      <c r="G247" s="28"/>
      <c r="H247" s="28"/>
      <c r="I247" s="28"/>
      <c r="J247" s="28"/>
      <c r="K247" s="28"/>
      <c r="L247" s="28"/>
      <c r="M247" s="28"/>
      <c r="N247" s="28"/>
      <c r="O247" s="28"/>
      <c r="P247" s="28"/>
      <c r="Q247" s="28"/>
      <c r="R247" s="28"/>
      <c r="S247" s="28"/>
      <c r="T247" s="28"/>
      <c r="U247" s="28"/>
      <c r="V247" s="28"/>
      <c r="W247" s="28"/>
      <c r="X247" s="6">
        <f t="shared" si="73"/>
        <v>0</v>
      </c>
      <c r="Y247" s="28">
        <f t="shared" si="74"/>
        <v>0</v>
      </c>
      <c r="Z247" s="6">
        <f>'CtroExp ()'!R221</f>
        <v>0</v>
      </c>
      <c r="AA247" s="6">
        <f>'CtroExp ()'!AX221</f>
        <v>0</v>
      </c>
      <c r="AB247" s="28">
        <f t="shared" si="75"/>
        <v>0</v>
      </c>
      <c r="AC247" s="28"/>
      <c r="AD247" s="28"/>
      <c r="AE247" s="28"/>
      <c r="AF247" s="28"/>
    </row>
    <row r="248" spans="1:32" s="39" customFormat="1" ht="11.25" customHeight="1">
      <c r="A248" s="36" t="s">
        <v>53</v>
      </c>
      <c r="B248" s="37" t="s">
        <v>20</v>
      </c>
      <c r="C248" s="38">
        <f aca="true" t="shared" si="76" ref="C248:AB248">SUM(C236:C247)</f>
        <v>0</v>
      </c>
      <c r="D248" s="38">
        <f t="shared" si="76"/>
        <v>0</v>
      </c>
      <c r="E248" s="38">
        <f t="shared" si="76"/>
        <v>31366</v>
      </c>
      <c r="F248" s="38">
        <f t="shared" si="76"/>
        <v>0</v>
      </c>
      <c r="G248" s="38">
        <f t="shared" si="76"/>
        <v>0</v>
      </c>
      <c r="H248" s="38">
        <f t="shared" si="76"/>
        <v>0</v>
      </c>
      <c r="I248" s="38">
        <f t="shared" si="76"/>
        <v>0</v>
      </c>
      <c r="J248" s="38">
        <f t="shared" si="76"/>
        <v>0</v>
      </c>
      <c r="K248" s="38">
        <f t="shared" si="76"/>
        <v>0</v>
      </c>
      <c r="L248" s="38">
        <f t="shared" si="76"/>
        <v>0</v>
      </c>
      <c r="M248" s="38">
        <f t="shared" si="76"/>
        <v>0</v>
      </c>
      <c r="N248" s="38">
        <f t="shared" si="76"/>
        <v>0</v>
      </c>
      <c r="O248" s="38">
        <f t="shared" si="76"/>
        <v>0</v>
      </c>
      <c r="P248" s="38">
        <f t="shared" si="76"/>
        <v>0</v>
      </c>
      <c r="Q248" s="38">
        <f t="shared" si="76"/>
        <v>0</v>
      </c>
      <c r="R248" s="38">
        <f t="shared" si="76"/>
        <v>0</v>
      </c>
      <c r="S248" s="38">
        <f t="shared" si="76"/>
        <v>0</v>
      </c>
      <c r="T248" s="38">
        <f t="shared" si="76"/>
        <v>0</v>
      </c>
      <c r="U248" s="38">
        <f>SUM(U236:U247)</f>
        <v>0</v>
      </c>
      <c r="V248" s="38">
        <f t="shared" si="76"/>
        <v>0</v>
      </c>
      <c r="W248" s="38">
        <f t="shared" si="76"/>
        <v>0</v>
      </c>
      <c r="X248" s="38">
        <f t="shared" si="76"/>
        <v>0</v>
      </c>
      <c r="Y248" s="38">
        <f t="shared" si="76"/>
        <v>31366</v>
      </c>
      <c r="Z248" s="38">
        <f t="shared" si="76"/>
        <v>0</v>
      </c>
      <c r="AA248" s="38">
        <f t="shared" si="76"/>
        <v>0</v>
      </c>
      <c r="AB248" s="38">
        <f t="shared" si="76"/>
        <v>31366</v>
      </c>
      <c r="AC248" s="37"/>
      <c r="AD248" s="37"/>
      <c r="AE248" s="37"/>
      <c r="AF248" s="37"/>
    </row>
    <row r="249" spans="1:32" s="39" customFormat="1" ht="11.25" customHeight="1">
      <c r="A249" s="115" t="s">
        <v>82</v>
      </c>
      <c r="B249" s="21">
        <v>42004</v>
      </c>
      <c r="C249" s="6"/>
      <c r="D249" s="6"/>
      <c r="E249" s="6"/>
      <c r="F249" s="6"/>
      <c r="G249" s="6"/>
      <c r="H249" s="6"/>
      <c r="I249" s="6"/>
      <c r="J249" s="6"/>
      <c r="K249" s="6"/>
      <c r="L249" s="6"/>
      <c r="M249" s="6"/>
      <c r="N249" s="6"/>
      <c r="O249" s="6"/>
      <c r="P249" s="6"/>
      <c r="Q249" s="6"/>
      <c r="R249" s="6"/>
      <c r="S249" s="6"/>
      <c r="T249" s="6"/>
      <c r="U249" s="6"/>
      <c r="V249" s="6"/>
      <c r="W249" s="6"/>
      <c r="X249" s="6">
        <f aca="true" t="shared" si="77" ref="X249:X260">SUM(M249:W249)</f>
        <v>0</v>
      </c>
      <c r="Y249" s="6">
        <f aca="true" t="shared" si="78" ref="Y249:Y260">SUM(C249:W249)</f>
        <v>0</v>
      </c>
      <c r="Z249" s="6">
        <f>'CtroExp ()'!R223</f>
        <v>0</v>
      </c>
      <c r="AA249" s="6">
        <f>'CtroExp ()'!AX223</f>
        <v>12000</v>
      </c>
      <c r="AB249" s="6">
        <f aca="true" t="shared" si="79" ref="AB249:AB260">SUM(Y249:AA249)</f>
        <v>12000</v>
      </c>
      <c r="AC249" s="34"/>
      <c r="AD249" s="34"/>
      <c r="AE249" s="34"/>
      <c r="AF249" s="34"/>
    </row>
    <row r="250" spans="1:32" s="39" customFormat="1" ht="11.25" customHeight="1">
      <c r="A250" s="116" t="s">
        <v>82</v>
      </c>
      <c r="B250" s="21">
        <v>42035</v>
      </c>
      <c r="C250" s="6"/>
      <c r="D250" s="6"/>
      <c r="E250" s="6"/>
      <c r="F250" s="6"/>
      <c r="G250" s="6"/>
      <c r="H250" s="6"/>
      <c r="I250" s="6"/>
      <c r="J250" s="6"/>
      <c r="K250" s="6"/>
      <c r="L250" s="6"/>
      <c r="M250" s="6"/>
      <c r="N250" s="6"/>
      <c r="O250" s="6"/>
      <c r="P250" s="6"/>
      <c r="Q250" s="6"/>
      <c r="R250" s="6"/>
      <c r="S250" s="6"/>
      <c r="T250" s="6"/>
      <c r="U250" s="6"/>
      <c r="V250" s="6"/>
      <c r="W250" s="6"/>
      <c r="X250" s="6">
        <f t="shared" si="77"/>
        <v>0</v>
      </c>
      <c r="Y250" s="6">
        <f t="shared" si="78"/>
        <v>0</v>
      </c>
      <c r="Z250" s="6">
        <f>'CtroExp ()'!R224</f>
        <v>0</v>
      </c>
      <c r="AA250" s="6">
        <f>'CtroExp ()'!AX224</f>
        <v>0</v>
      </c>
      <c r="AB250" s="6">
        <f t="shared" si="79"/>
        <v>0</v>
      </c>
      <c r="AC250" s="34"/>
      <c r="AD250" s="34"/>
      <c r="AE250" s="34"/>
      <c r="AF250" s="34"/>
    </row>
    <row r="251" spans="1:32" s="39" customFormat="1" ht="11.25" customHeight="1">
      <c r="A251" s="116" t="s">
        <v>82</v>
      </c>
      <c r="B251" s="21">
        <v>42063</v>
      </c>
      <c r="C251" s="6"/>
      <c r="D251" s="6"/>
      <c r="E251" s="6"/>
      <c r="F251" s="6"/>
      <c r="G251" s="6"/>
      <c r="H251" s="6"/>
      <c r="I251" s="6"/>
      <c r="J251" s="6"/>
      <c r="K251" s="6"/>
      <c r="L251" s="6"/>
      <c r="M251" s="6"/>
      <c r="N251" s="6"/>
      <c r="O251" s="6"/>
      <c r="P251" s="6"/>
      <c r="Q251" s="6"/>
      <c r="R251" s="6"/>
      <c r="S251" s="6"/>
      <c r="T251" s="6"/>
      <c r="U251" s="6"/>
      <c r="V251" s="6"/>
      <c r="W251" s="6"/>
      <c r="X251" s="6">
        <f t="shared" si="77"/>
        <v>0</v>
      </c>
      <c r="Y251" s="6">
        <f t="shared" si="78"/>
        <v>0</v>
      </c>
      <c r="Z251" s="6">
        <f>'CtroExp ()'!R225</f>
        <v>0</v>
      </c>
      <c r="AA251" s="6">
        <f>'CtroExp ()'!AX225</f>
        <v>48247</v>
      </c>
      <c r="AB251" s="6">
        <f t="shared" si="79"/>
        <v>48247</v>
      </c>
      <c r="AC251" s="34"/>
      <c r="AD251" s="34"/>
      <c r="AE251" s="34"/>
      <c r="AF251" s="34"/>
    </row>
    <row r="252" spans="1:32" s="35" customFormat="1" ht="11.25" customHeight="1">
      <c r="A252" s="116" t="s">
        <v>82</v>
      </c>
      <c r="B252" s="21">
        <v>42094</v>
      </c>
      <c r="C252" s="6"/>
      <c r="D252" s="6"/>
      <c r="E252" s="6"/>
      <c r="F252" s="6"/>
      <c r="G252" s="6"/>
      <c r="H252" s="6"/>
      <c r="I252" s="6"/>
      <c r="J252" s="6"/>
      <c r="K252" s="6"/>
      <c r="L252" s="6"/>
      <c r="M252" s="6"/>
      <c r="N252" s="6"/>
      <c r="O252" s="6"/>
      <c r="P252" s="6"/>
      <c r="Q252" s="6"/>
      <c r="R252" s="6"/>
      <c r="S252" s="6"/>
      <c r="T252" s="6"/>
      <c r="U252" s="6"/>
      <c r="V252" s="6"/>
      <c r="W252" s="6"/>
      <c r="X252" s="6">
        <f t="shared" si="77"/>
        <v>0</v>
      </c>
      <c r="Y252" s="6">
        <f t="shared" si="78"/>
        <v>0</v>
      </c>
      <c r="Z252" s="6">
        <f>'CtroExp ()'!R226</f>
        <v>0</v>
      </c>
      <c r="AA252" s="6">
        <f>'CtroExp ()'!AX226</f>
        <v>0</v>
      </c>
      <c r="AB252" s="6">
        <f t="shared" si="79"/>
        <v>0</v>
      </c>
      <c r="AC252" s="34"/>
      <c r="AD252" s="34"/>
      <c r="AE252" s="34"/>
      <c r="AF252" s="34"/>
    </row>
    <row r="253" spans="1:32" s="39" customFormat="1" ht="11.25" customHeight="1">
      <c r="A253" s="24" t="s">
        <v>82</v>
      </c>
      <c r="B253" s="21">
        <v>42124</v>
      </c>
      <c r="C253" s="6"/>
      <c r="D253" s="6"/>
      <c r="E253" s="6"/>
      <c r="F253" s="6"/>
      <c r="G253" s="6"/>
      <c r="H253" s="6"/>
      <c r="I253" s="6"/>
      <c r="J253" s="6"/>
      <c r="K253" s="6"/>
      <c r="L253" s="6"/>
      <c r="M253" s="6"/>
      <c r="N253" s="6"/>
      <c r="O253" s="6"/>
      <c r="P253" s="6"/>
      <c r="Q253" s="6"/>
      <c r="R253" s="6"/>
      <c r="S253" s="6"/>
      <c r="T253" s="6"/>
      <c r="U253" s="6"/>
      <c r="V253" s="6"/>
      <c r="W253" s="6"/>
      <c r="X253" s="6">
        <f t="shared" si="77"/>
        <v>0</v>
      </c>
      <c r="Y253" s="6">
        <f t="shared" si="78"/>
        <v>0</v>
      </c>
      <c r="Z253" s="6">
        <f>'CtroExp ()'!R227</f>
        <v>0</v>
      </c>
      <c r="AA253" s="6">
        <f>'CtroExp ()'!AX227</f>
        <v>18112</v>
      </c>
      <c r="AB253" s="6">
        <f t="shared" si="79"/>
        <v>18112</v>
      </c>
      <c r="AC253" s="34"/>
      <c r="AD253" s="34"/>
      <c r="AE253" s="34"/>
      <c r="AF253" s="34"/>
    </row>
    <row r="254" spans="1:32" s="39" customFormat="1" ht="11.25" customHeight="1">
      <c r="A254" s="90" t="s">
        <v>82</v>
      </c>
      <c r="B254" s="21">
        <v>42155</v>
      </c>
      <c r="C254" s="6"/>
      <c r="D254" s="6"/>
      <c r="E254" s="6"/>
      <c r="F254" s="6"/>
      <c r="G254" s="6"/>
      <c r="H254" s="6"/>
      <c r="I254" s="6"/>
      <c r="J254" s="6"/>
      <c r="K254" s="6"/>
      <c r="L254" s="6"/>
      <c r="M254" s="6"/>
      <c r="N254" s="6"/>
      <c r="O254" s="6"/>
      <c r="P254" s="6"/>
      <c r="Q254" s="6"/>
      <c r="R254" s="6"/>
      <c r="S254" s="6"/>
      <c r="T254" s="6"/>
      <c r="U254" s="6"/>
      <c r="V254" s="6"/>
      <c r="W254" s="6"/>
      <c r="X254" s="6">
        <f t="shared" si="77"/>
        <v>0</v>
      </c>
      <c r="Y254" s="6">
        <f t="shared" si="78"/>
        <v>0</v>
      </c>
      <c r="Z254" s="6">
        <f>'CtroExp ()'!R228</f>
        <v>0</v>
      </c>
      <c r="AA254" s="6">
        <f>'CtroExp ()'!AX228</f>
        <v>5926</v>
      </c>
      <c r="AB254" s="6">
        <f t="shared" si="79"/>
        <v>5926</v>
      </c>
      <c r="AC254" s="6"/>
      <c r="AD254" s="6"/>
      <c r="AE254" s="6"/>
      <c r="AF254" s="6"/>
    </row>
    <row r="255" spans="1:32" s="39" customFormat="1" ht="11.25" customHeight="1">
      <c r="A255" s="24" t="s">
        <v>82</v>
      </c>
      <c r="B255" s="21">
        <v>42185</v>
      </c>
      <c r="C255" s="6">
        <v>17000</v>
      </c>
      <c r="D255" s="6"/>
      <c r="E255" s="6"/>
      <c r="F255" s="6"/>
      <c r="G255" s="6"/>
      <c r="H255" s="6"/>
      <c r="I255" s="6"/>
      <c r="J255" s="6"/>
      <c r="K255" s="6"/>
      <c r="L255" s="6"/>
      <c r="M255" s="6"/>
      <c r="N255" s="6"/>
      <c r="O255" s="6"/>
      <c r="P255" s="6"/>
      <c r="Q255" s="6"/>
      <c r="R255" s="6"/>
      <c r="S255" s="6"/>
      <c r="T255" s="6"/>
      <c r="U255" s="6"/>
      <c r="V255" s="6"/>
      <c r="W255" s="6"/>
      <c r="X255" s="6">
        <f t="shared" si="77"/>
        <v>0</v>
      </c>
      <c r="Y255" s="6">
        <f t="shared" si="78"/>
        <v>17000</v>
      </c>
      <c r="Z255" s="6">
        <f>'CtroExp ()'!R229</f>
        <v>10000</v>
      </c>
      <c r="AA255" s="6">
        <f>'CtroExp ()'!AX229</f>
        <v>101096</v>
      </c>
      <c r="AB255" s="6">
        <f t="shared" si="79"/>
        <v>128096</v>
      </c>
      <c r="AC255" s="34"/>
      <c r="AD255" s="34"/>
      <c r="AE255" s="34"/>
      <c r="AF255" s="34"/>
    </row>
    <row r="256" spans="1:32" s="39" customFormat="1" ht="11.25" customHeight="1">
      <c r="A256" s="24" t="s">
        <v>82</v>
      </c>
      <c r="B256" s="21">
        <v>42216</v>
      </c>
      <c r="C256" s="6"/>
      <c r="D256" s="6"/>
      <c r="E256" s="6"/>
      <c r="F256" s="6"/>
      <c r="G256" s="6"/>
      <c r="H256" s="6"/>
      <c r="I256" s="6"/>
      <c r="J256" s="6"/>
      <c r="K256" s="6"/>
      <c r="L256" s="6"/>
      <c r="M256" s="6"/>
      <c r="N256" s="6"/>
      <c r="O256" s="6"/>
      <c r="P256" s="6"/>
      <c r="Q256" s="6"/>
      <c r="R256" s="6"/>
      <c r="S256" s="6"/>
      <c r="T256" s="6"/>
      <c r="U256" s="6"/>
      <c r="V256" s="6"/>
      <c r="W256" s="6"/>
      <c r="X256" s="6">
        <f t="shared" si="77"/>
        <v>0</v>
      </c>
      <c r="Y256" s="6">
        <f t="shared" si="78"/>
        <v>0</v>
      </c>
      <c r="Z256" s="6">
        <f>'CtroExp ()'!R230</f>
        <v>0</v>
      </c>
      <c r="AA256" s="6">
        <f>'CtroExp ()'!AX230</f>
        <v>19102</v>
      </c>
      <c r="AB256" s="6">
        <f t="shared" si="79"/>
        <v>19102</v>
      </c>
      <c r="AC256" s="34"/>
      <c r="AD256" s="34"/>
      <c r="AE256" s="34"/>
      <c r="AF256" s="34"/>
    </row>
    <row r="257" spans="1:32" s="39" customFormat="1" ht="11.25" customHeight="1">
      <c r="A257" s="24" t="s">
        <v>82</v>
      </c>
      <c r="B257" s="21">
        <v>42247</v>
      </c>
      <c r="C257" s="6">
        <v>32043</v>
      </c>
      <c r="D257" s="6"/>
      <c r="E257" s="6"/>
      <c r="F257" s="6"/>
      <c r="G257" s="6"/>
      <c r="H257" s="6"/>
      <c r="I257" s="6"/>
      <c r="J257" s="6"/>
      <c r="K257" s="6"/>
      <c r="L257" s="6"/>
      <c r="M257" s="6"/>
      <c r="N257" s="6"/>
      <c r="O257" s="6"/>
      <c r="P257" s="6"/>
      <c r="Q257" s="6"/>
      <c r="R257" s="6"/>
      <c r="S257" s="6"/>
      <c r="T257" s="6"/>
      <c r="U257" s="6"/>
      <c r="V257" s="6"/>
      <c r="W257" s="6"/>
      <c r="X257" s="6">
        <f t="shared" si="77"/>
        <v>0</v>
      </c>
      <c r="Y257" s="6">
        <f t="shared" si="78"/>
        <v>32043</v>
      </c>
      <c r="Z257" s="6">
        <f>'CtroExp ()'!R231</f>
        <v>10700</v>
      </c>
      <c r="AA257" s="6">
        <f>'CtroExp ()'!AX231</f>
        <v>34801</v>
      </c>
      <c r="AB257" s="6">
        <f t="shared" si="79"/>
        <v>77544</v>
      </c>
      <c r="AC257" s="6"/>
      <c r="AD257" s="6"/>
      <c r="AE257" s="6"/>
      <c r="AF257" s="34"/>
    </row>
    <row r="258" spans="1:32" s="39" customFormat="1" ht="11.25" customHeight="1">
      <c r="A258" s="24" t="s">
        <v>82</v>
      </c>
      <c r="B258" s="21">
        <v>42277</v>
      </c>
      <c r="C258" s="6"/>
      <c r="D258" s="6"/>
      <c r="E258" s="6"/>
      <c r="F258" s="6"/>
      <c r="G258" s="6"/>
      <c r="H258" s="6"/>
      <c r="I258" s="6"/>
      <c r="J258" s="6"/>
      <c r="K258" s="6"/>
      <c r="L258" s="6"/>
      <c r="M258" s="6"/>
      <c r="N258" s="6"/>
      <c r="O258" s="6"/>
      <c r="P258" s="6"/>
      <c r="Q258" s="6"/>
      <c r="R258" s="6"/>
      <c r="S258" s="6"/>
      <c r="T258" s="6"/>
      <c r="U258" s="6"/>
      <c r="V258" s="6"/>
      <c r="W258" s="6"/>
      <c r="X258" s="6">
        <f t="shared" si="77"/>
        <v>0</v>
      </c>
      <c r="Y258" s="6">
        <f t="shared" si="78"/>
        <v>0</v>
      </c>
      <c r="Z258" s="6">
        <f>'CtroExp ()'!R232</f>
        <v>0</v>
      </c>
      <c r="AA258" s="6">
        <f>'CtroExp ()'!AX232</f>
        <v>8519</v>
      </c>
      <c r="AB258" s="6">
        <f t="shared" si="79"/>
        <v>8519</v>
      </c>
      <c r="AC258" s="34"/>
      <c r="AD258" s="34"/>
      <c r="AE258" s="34"/>
      <c r="AF258" s="34"/>
    </row>
    <row r="259" spans="1:32" s="39" customFormat="1" ht="11.25" customHeight="1">
      <c r="A259" s="24" t="s">
        <v>82</v>
      </c>
      <c r="B259" s="21">
        <v>42308</v>
      </c>
      <c r="C259" s="6"/>
      <c r="D259" s="6"/>
      <c r="E259" s="6"/>
      <c r="F259" s="6"/>
      <c r="G259" s="6"/>
      <c r="H259" s="6"/>
      <c r="I259" s="6"/>
      <c r="J259" s="6"/>
      <c r="K259" s="6"/>
      <c r="L259" s="6"/>
      <c r="M259" s="6"/>
      <c r="N259" s="6"/>
      <c r="O259" s="6"/>
      <c r="P259" s="6"/>
      <c r="Q259" s="6"/>
      <c r="R259" s="6"/>
      <c r="S259" s="6"/>
      <c r="T259" s="6"/>
      <c r="U259" s="6"/>
      <c r="V259" s="6"/>
      <c r="W259" s="6"/>
      <c r="X259" s="6">
        <f t="shared" si="77"/>
        <v>0</v>
      </c>
      <c r="Y259" s="6">
        <f t="shared" si="78"/>
        <v>0</v>
      </c>
      <c r="Z259" s="6">
        <f>'CtroExp ()'!R233</f>
        <v>8000</v>
      </c>
      <c r="AA259" s="6">
        <f>'CtroExp ()'!AX233</f>
        <v>44300</v>
      </c>
      <c r="AB259" s="6">
        <f t="shared" si="79"/>
        <v>52300</v>
      </c>
      <c r="AC259" s="34"/>
      <c r="AD259" s="34"/>
      <c r="AE259" s="34"/>
      <c r="AF259" s="34"/>
    </row>
    <row r="260" spans="1:32" s="39" customFormat="1" ht="11.25" customHeight="1">
      <c r="A260" s="24" t="s">
        <v>82</v>
      </c>
      <c r="B260" s="21">
        <v>42338</v>
      </c>
      <c r="C260" s="6"/>
      <c r="D260" s="6"/>
      <c r="E260" s="6"/>
      <c r="F260" s="6"/>
      <c r="G260" s="6"/>
      <c r="H260" s="6"/>
      <c r="I260" s="6"/>
      <c r="J260" s="6"/>
      <c r="K260" s="6"/>
      <c r="L260" s="6"/>
      <c r="M260" s="6"/>
      <c r="N260" s="6"/>
      <c r="O260" s="6"/>
      <c r="P260" s="6"/>
      <c r="Q260" s="6"/>
      <c r="R260" s="6"/>
      <c r="S260" s="6"/>
      <c r="T260" s="6"/>
      <c r="U260" s="6"/>
      <c r="V260" s="6"/>
      <c r="W260" s="6"/>
      <c r="X260" s="6">
        <f t="shared" si="77"/>
        <v>0</v>
      </c>
      <c r="Y260" s="6">
        <f t="shared" si="78"/>
        <v>0</v>
      </c>
      <c r="Z260" s="6">
        <f>'CtroExp ()'!R234</f>
        <v>0</v>
      </c>
      <c r="AA260" s="6">
        <f>'CtroExp ()'!AX234</f>
        <v>0</v>
      </c>
      <c r="AB260" s="6">
        <f t="shared" si="79"/>
        <v>0</v>
      </c>
      <c r="AC260" s="6"/>
      <c r="AD260" s="6"/>
      <c r="AE260" s="6"/>
      <c r="AF260" s="6"/>
    </row>
    <row r="261" spans="1:32" s="39" customFormat="1" ht="11.25" customHeight="1">
      <c r="A261" s="36" t="s">
        <v>82</v>
      </c>
      <c r="B261" s="37" t="s">
        <v>20</v>
      </c>
      <c r="C261" s="38">
        <f aca="true" t="shared" si="80" ref="C261:AB261">SUM(C249:C260)</f>
        <v>49043</v>
      </c>
      <c r="D261" s="38">
        <f t="shared" si="80"/>
        <v>0</v>
      </c>
      <c r="E261" s="38">
        <f t="shared" si="80"/>
        <v>0</v>
      </c>
      <c r="F261" s="38">
        <f t="shared" si="80"/>
        <v>0</v>
      </c>
      <c r="G261" s="38">
        <f t="shared" si="80"/>
        <v>0</v>
      </c>
      <c r="H261" s="38">
        <f t="shared" si="80"/>
        <v>0</v>
      </c>
      <c r="I261" s="38">
        <f t="shared" si="80"/>
        <v>0</v>
      </c>
      <c r="J261" s="38">
        <f t="shared" si="80"/>
        <v>0</v>
      </c>
      <c r="K261" s="38">
        <f t="shared" si="80"/>
        <v>0</v>
      </c>
      <c r="L261" s="38">
        <f t="shared" si="80"/>
        <v>0</v>
      </c>
      <c r="M261" s="38">
        <f t="shared" si="80"/>
        <v>0</v>
      </c>
      <c r="N261" s="38">
        <f t="shared" si="80"/>
        <v>0</v>
      </c>
      <c r="O261" s="38">
        <f t="shared" si="80"/>
        <v>0</v>
      </c>
      <c r="P261" s="38">
        <f t="shared" si="80"/>
        <v>0</v>
      </c>
      <c r="Q261" s="38">
        <f t="shared" si="80"/>
        <v>0</v>
      </c>
      <c r="R261" s="38">
        <f t="shared" si="80"/>
        <v>0</v>
      </c>
      <c r="S261" s="38">
        <f t="shared" si="80"/>
        <v>0</v>
      </c>
      <c r="T261" s="38">
        <f t="shared" si="80"/>
        <v>0</v>
      </c>
      <c r="U261" s="38">
        <f>SUM(U249:U260)</f>
        <v>0</v>
      </c>
      <c r="V261" s="38">
        <f t="shared" si="80"/>
        <v>0</v>
      </c>
      <c r="W261" s="38">
        <f t="shared" si="80"/>
        <v>0</v>
      </c>
      <c r="X261" s="38">
        <f t="shared" si="80"/>
        <v>0</v>
      </c>
      <c r="Y261" s="38">
        <f t="shared" si="80"/>
        <v>49043</v>
      </c>
      <c r="Z261" s="38">
        <f t="shared" si="80"/>
        <v>28700</v>
      </c>
      <c r="AA261" s="38">
        <f t="shared" si="80"/>
        <v>292103</v>
      </c>
      <c r="AB261" s="38">
        <f t="shared" si="80"/>
        <v>369846</v>
      </c>
      <c r="AC261" s="37"/>
      <c r="AD261" s="37"/>
      <c r="AE261" s="37"/>
      <c r="AF261" s="37"/>
    </row>
    <row r="262" spans="1:32" s="35" customFormat="1" ht="11.25" customHeight="1">
      <c r="A262" s="20" t="s">
        <v>15</v>
      </c>
      <c r="B262" s="21">
        <v>42004</v>
      </c>
      <c r="C262" s="6"/>
      <c r="D262" s="6"/>
      <c r="E262" s="6">
        <v>16474.01</v>
      </c>
      <c r="F262" s="6">
        <v>8855.99</v>
      </c>
      <c r="G262" s="6"/>
      <c r="H262" s="6"/>
      <c r="I262" s="6"/>
      <c r="J262" s="6"/>
      <c r="K262" s="6"/>
      <c r="L262" s="6"/>
      <c r="M262" s="6"/>
      <c r="N262" s="6"/>
      <c r="O262" s="6"/>
      <c r="P262" s="6"/>
      <c r="Q262" s="6"/>
      <c r="R262" s="6"/>
      <c r="S262" s="6"/>
      <c r="T262" s="6"/>
      <c r="U262" s="6"/>
      <c r="V262" s="6"/>
      <c r="W262" s="6"/>
      <c r="X262" s="6">
        <f aca="true" t="shared" si="81" ref="X262:X273">SUM(M262:W262)</f>
        <v>0</v>
      </c>
      <c r="Y262" s="6">
        <f aca="true" t="shared" si="82" ref="Y262:Y273">SUM(C262:W262)</f>
        <v>25330</v>
      </c>
      <c r="Z262" s="6">
        <f>'CtroExp ()'!R236</f>
        <v>0</v>
      </c>
      <c r="AA262" s="6">
        <f>'CtroExp ()'!AX236</f>
        <v>0</v>
      </c>
      <c r="AB262" s="6">
        <f aca="true" t="shared" si="83" ref="AB262:AB273">SUM(Y262:AA262)</f>
        <v>25330</v>
      </c>
      <c r="AC262" s="34"/>
      <c r="AD262" s="34"/>
      <c r="AE262" s="34"/>
      <c r="AF262" s="34"/>
    </row>
    <row r="263" spans="1:32" s="35" customFormat="1" ht="11.25" customHeight="1">
      <c r="A263" s="24" t="s">
        <v>15</v>
      </c>
      <c r="B263" s="21">
        <v>42035</v>
      </c>
      <c r="C263" s="6"/>
      <c r="D263" s="6"/>
      <c r="E263" s="6"/>
      <c r="F263" s="6">
        <v>30300</v>
      </c>
      <c r="G263" s="6"/>
      <c r="H263" s="6"/>
      <c r="I263" s="6"/>
      <c r="J263" s="6"/>
      <c r="K263" s="6"/>
      <c r="L263" s="6"/>
      <c r="M263" s="6"/>
      <c r="N263" s="6"/>
      <c r="O263" s="6"/>
      <c r="P263" s="6"/>
      <c r="Q263" s="6"/>
      <c r="R263" s="6"/>
      <c r="S263" s="6"/>
      <c r="T263" s="6"/>
      <c r="U263" s="6"/>
      <c r="V263" s="6"/>
      <c r="W263" s="6"/>
      <c r="X263" s="6">
        <f t="shared" si="81"/>
        <v>0</v>
      </c>
      <c r="Y263" s="6">
        <f t="shared" si="82"/>
        <v>30300</v>
      </c>
      <c r="Z263" s="6">
        <f>'CtroExp ()'!R237</f>
        <v>0</v>
      </c>
      <c r="AA263" s="6">
        <f>'CtroExp ()'!AX237</f>
        <v>0</v>
      </c>
      <c r="AB263" s="6">
        <f t="shared" si="83"/>
        <v>30300</v>
      </c>
      <c r="AC263" s="34"/>
      <c r="AD263" s="34"/>
      <c r="AE263" s="34"/>
      <c r="AF263" s="34"/>
    </row>
    <row r="264" spans="1:32" s="35" customFormat="1" ht="11.25" customHeight="1">
      <c r="A264" s="24" t="s">
        <v>15</v>
      </c>
      <c r="B264" s="21">
        <v>42063</v>
      </c>
      <c r="C264" s="6"/>
      <c r="D264" s="6"/>
      <c r="E264" s="6"/>
      <c r="F264" s="6"/>
      <c r="G264" s="6"/>
      <c r="H264" s="6"/>
      <c r="I264" s="6"/>
      <c r="J264" s="6"/>
      <c r="K264" s="6"/>
      <c r="L264" s="6"/>
      <c r="M264" s="6"/>
      <c r="N264" s="6"/>
      <c r="O264" s="6"/>
      <c r="P264" s="6"/>
      <c r="Q264" s="6"/>
      <c r="R264" s="6"/>
      <c r="S264" s="6"/>
      <c r="T264" s="6"/>
      <c r="U264" s="6"/>
      <c r="V264" s="6"/>
      <c r="W264" s="6"/>
      <c r="X264" s="6">
        <f t="shared" si="81"/>
        <v>0</v>
      </c>
      <c r="Y264" s="6">
        <f t="shared" si="82"/>
        <v>0</v>
      </c>
      <c r="Z264" s="6">
        <f>'CtroExp ()'!R238</f>
        <v>0</v>
      </c>
      <c r="AA264" s="6">
        <f>'CtroExp ()'!AX238</f>
        <v>0</v>
      </c>
      <c r="AB264" s="6">
        <f t="shared" si="83"/>
        <v>0</v>
      </c>
      <c r="AC264" s="34"/>
      <c r="AD264" s="34"/>
      <c r="AE264" s="34"/>
      <c r="AF264" s="34"/>
    </row>
    <row r="265" spans="1:32" s="35" customFormat="1" ht="11.25" customHeight="1">
      <c r="A265" s="24" t="s">
        <v>15</v>
      </c>
      <c r="B265" s="21">
        <v>42094</v>
      </c>
      <c r="C265" s="6"/>
      <c r="D265" s="6"/>
      <c r="E265" s="6"/>
      <c r="F265" s="6">
        <v>28150</v>
      </c>
      <c r="G265" s="6"/>
      <c r="H265" s="6"/>
      <c r="I265" s="6"/>
      <c r="J265" s="6"/>
      <c r="K265" s="6"/>
      <c r="L265" s="6"/>
      <c r="M265" s="6"/>
      <c r="N265" s="6"/>
      <c r="O265" s="6"/>
      <c r="P265" s="6"/>
      <c r="Q265" s="6"/>
      <c r="R265" s="6"/>
      <c r="S265" s="6"/>
      <c r="T265" s="6"/>
      <c r="U265" s="6"/>
      <c r="V265" s="6"/>
      <c r="W265" s="6"/>
      <c r="X265" s="6">
        <f t="shared" si="81"/>
        <v>0</v>
      </c>
      <c r="Y265" s="6">
        <f t="shared" si="82"/>
        <v>28150</v>
      </c>
      <c r="Z265" s="6">
        <f>'CtroExp ()'!R239</f>
        <v>0</v>
      </c>
      <c r="AA265" s="6">
        <f>'CtroExp ()'!AX239</f>
        <v>0</v>
      </c>
      <c r="AB265" s="6">
        <f t="shared" si="83"/>
        <v>28150</v>
      </c>
      <c r="AC265" s="34"/>
      <c r="AD265" s="34"/>
      <c r="AE265" s="34"/>
      <c r="AF265" s="34"/>
    </row>
    <row r="266" spans="1:32" s="35" customFormat="1" ht="11.25" customHeight="1">
      <c r="A266" s="24" t="s">
        <v>15</v>
      </c>
      <c r="B266" s="21">
        <v>42124</v>
      </c>
      <c r="C266" s="6"/>
      <c r="D266" s="6"/>
      <c r="E266" s="6"/>
      <c r="F266" s="6"/>
      <c r="G266" s="6"/>
      <c r="H266" s="6"/>
      <c r="I266" s="6"/>
      <c r="J266" s="6"/>
      <c r="K266" s="6"/>
      <c r="L266" s="6"/>
      <c r="M266" s="6"/>
      <c r="N266" s="6"/>
      <c r="O266" s="6"/>
      <c r="P266" s="6"/>
      <c r="Q266" s="6"/>
      <c r="R266" s="6"/>
      <c r="S266" s="6"/>
      <c r="T266" s="6"/>
      <c r="U266" s="6"/>
      <c r="V266" s="6"/>
      <c r="W266" s="6"/>
      <c r="X266" s="6">
        <f t="shared" si="81"/>
        <v>0</v>
      </c>
      <c r="Y266" s="6">
        <f t="shared" si="82"/>
        <v>0</v>
      </c>
      <c r="Z266" s="6">
        <f>'CtroExp ()'!R240</f>
        <v>0</v>
      </c>
      <c r="AA266" s="6">
        <f>'CtroExp ()'!AX240</f>
        <v>0</v>
      </c>
      <c r="AB266" s="6">
        <f t="shared" si="83"/>
        <v>0</v>
      </c>
      <c r="AC266" s="34"/>
      <c r="AD266" s="34"/>
      <c r="AE266" s="34"/>
      <c r="AF266" s="34"/>
    </row>
    <row r="267" spans="1:32" s="35" customFormat="1" ht="11.25" customHeight="1">
      <c r="A267" s="133" t="s">
        <v>15</v>
      </c>
      <c r="B267" s="21">
        <v>42155</v>
      </c>
      <c r="C267" s="6"/>
      <c r="D267" s="6"/>
      <c r="E267" s="6"/>
      <c r="F267" s="6"/>
      <c r="G267" s="6"/>
      <c r="H267" s="6"/>
      <c r="I267" s="6"/>
      <c r="J267" s="6"/>
      <c r="K267" s="6"/>
      <c r="L267" s="6"/>
      <c r="M267" s="6"/>
      <c r="N267" s="6"/>
      <c r="O267" s="6"/>
      <c r="P267" s="6"/>
      <c r="Q267" s="6"/>
      <c r="R267" s="6"/>
      <c r="S267" s="6"/>
      <c r="T267" s="6"/>
      <c r="U267" s="6"/>
      <c r="V267" s="6"/>
      <c r="W267" s="6"/>
      <c r="X267" s="6">
        <f t="shared" si="81"/>
        <v>0</v>
      </c>
      <c r="Y267" s="6">
        <f t="shared" si="82"/>
        <v>0</v>
      </c>
      <c r="Z267" s="6">
        <f>'CtroExp ()'!R241</f>
        <v>0</v>
      </c>
      <c r="AA267" s="6">
        <f>'CtroExp ()'!AX241</f>
        <v>0</v>
      </c>
      <c r="AB267" s="6">
        <f t="shared" si="83"/>
        <v>0</v>
      </c>
      <c r="AC267" s="6"/>
      <c r="AD267" s="6"/>
      <c r="AE267" s="6"/>
      <c r="AF267" s="6"/>
    </row>
    <row r="268" spans="1:32" s="35" customFormat="1" ht="11.25" customHeight="1">
      <c r="A268" s="132" t="s">
        <v>15</v>
      </c>
      <c r="B268" s="21">
        <v>42185</v>
      </c>
      <c r="C268" s="6"/>
      <c r="D268" s="6"/>
      <c r="E268" s="6"/>
      <c r="F268" s="6"/>
      <c r="G268" s="6"/>
      <c r="H268" s="6"/>
      <c r="I268" s="6"/>
      <c r="J268" s="6"/>
      <c r="K268" s="6"/>
      <c r="L268" s="6"/>
      <c r="M268" s="6"/>
      <c r="N268" s="6"/>
      <c r="O268" s="6"/>
      <c r="P268" s="6"/>
      <c r="Q268" s="6"/>
      <c r="R268" s="6"/>
      <c r="S268" s="6"/>
      <c r="T268" s="6"/>
      <c r="U268" s="6"/>
      <c r="V268" s="6"/>
      <c r="W268" s="6"/>
      <c r="X268" s="6">
        <f t="shared" si="81"/>
        <v>0</v>
      </c>
      <c r="Y268" s="6">
        <f t="shared" si="82"/>
        <v>0</v>
      </c>
      <c r="Z268" s="6">
        <f>'CtroExp ()'!R242</f>
        <v>0</v>
      </c>
      <c r="AA268" s="6">
        <f>'CtroExp ()'!AX242</f>
        <v>0</v>
      </c>
      <c r="AB268" s="6">
        <f t="shared" si="83"/>
        <v>0</v>
      </c>
      <c r="AC268" s="34"/>
      <c r="AD268" s="34"/>
      <c r="AE268" s="34"/>
      <c r="AF268" s="34"/>
    </row>
    <row r="269" spans="1:32" s="35" customFormat="1" ht="11.25" customHeight="1">
      <c r="A269" s="24" t="s">
        <v>15</v>
      </c>
      <c r="B269" s="21">
        <v>42216</v>
      </c>
      <c r="C269" s="6"/>
      <c r="D269" s="6"/>
      <c r="E269" s="6"/>
      <c r="F269" s="6"/>
      <c r="G269" s="6"/>
      <c r="H269" s="6"/>
      <c r="I269" s="6"/>
      <c r="J269" s="6"/>
      <c r="K269" s="6"/>
      <c r="L269" s="6"/>
      <c r="M269" s="6"/>
      <c r="N269" s="6"/>
      <c r="O269" s="6"/>
      <c r="P269" s="6"/>
      <c r="Q269" s="6"/>
      <c r="R269" s="6"/>
      <c r="S269" s="6"/>
      <c r="T269" s="6"/>
      <c r="U269" s="6"/>
      <c r="V269" s="6"/>
      <c r="W269" s="6"/>
      <c r="X269" s="6">
        <f t="shared" si="81"/>
        <v>0</v>
      </c>
      <c r="Y269" s="6">
        <f t="shared" si="82"/>
        <v>0</v>
      </c>
      <c r="Z269" s="6">
        <f>'CtroExp ()'!R243</f>
        <v>0</v>
      </c>
      <c r="AA269" s="6">
        <f>'CtroExp ()'!AX243</f>
        <v>0</v>
      </c>
      <c r="AB269" s="6">
        <f t="shared" si="83"/>
        <v>0</v>
      </c>
      <c r="AC269" s="34"/>
      <c r="AD269" s="34"/>
      <c r="AE269" s="34"/>
      <c r="AF269" s="34"/>
    </row>
    <row r="270" spans="1:32" s="35" customFormat="1" ht="11.25" customHeight="1">
      <c r="A270" s="24" t="s">
        <v>15</v>
      </c>
      <c r="B270" s="21">
        <v>42247</v>
      </c>
      <c r="C270" s="6"/>
      <c r="D270" s="6"/>
      <c r="E270" s="6"/>
      <c r="F270" s="6"/>
      <c r="G270" s="6"/>
      <c r="H270" s="6"/>
      <c r="I270" s="6"/>
      <c r="J270" s="6"/>
      <c r="K270" s="6"/>
      <c r="L270" s="6"/>
      <c r="M270" s="6"/>
      <c r="N270" s="6"/>
      <c r="O270" s="6"/>
      <c r="P270" s="6"/>
      <c r="Q270" s="6"/>
      <c r="R270" s="6"/>
      <c r="S270" s="6"/>
      <c r="T270" s="6"/>
      <c r="U270" s="6"/>
      <c r="V270" s="6"/>
      <c r="W270" s="6"/>
      <c r="X270" s="6">
        <f t="shared" si="81"/>
        <v>0</v>
      </c>
      <c r="Y270" s="6">
        <f t="shared" si="82"/>
        <v>0</v>
      </c>
      <c r="Z270" s="6">
        <f>'CtroExp ()'!R244</f>
        <v>0</v>
      </c>
      <c r="AA270" s="6">
        <f>'CtroExp ()'!AX244</f>
        <v>0</v>
      </c>
      <c r="AB270" s="6">
        <f t="shared" si="83"/>
        <v>0</v>
      </c>
      <c r="AC270" s="6"/>
      <c r="AD270" s="6"/>
      <c r="AE270" s="6"/>
      <c r="AF270" s="34"/>
    </row>
    <row r="271" spans="1:32" s="35" customFormat="1" ht="11.25" customHeight="1">
      <c r="A271" s="26" t="s">
        <v>15</v>
      </c>
      <c r="B271" s="21">
        <v>42277</v>
      </c>
      <c r="C271" s="6"/>
      <c r="D271" s="6"/>
      <c r="E271" s="6"/>
      <c r="F271" s="6"/>
      <c r="G271" s="6"/>
      <c r="H271" s="6"/>
      <c r="I271" s="6"/>
      <c r="J271" s="6"/>
      <c r="K271" s="6"/>
      <c r="L271" s="6"/>
      <c r="M271" s="6"/>
      <c r="N271" s="6"/>
      <c r="O271" s="6"/>
      <c r="P271" s="6"/>
      <c r="Q271" s="6"/>
      <c r="R271" s="6"/>
      <c r="S271" s="6"/>
      <c r="T271" s="6"/>
      <c r="U271" s="6"/>
      <c r="V271" s="6"/>
      <c r="W271" s="6"/>
      <c r="X271" s="6">
        <f t="shared" si="81"/>
        <v>0</v>
      </c>
      <c r="Y271" s="6">
        <f t="shared" si="82"/>
        <v>0</v>
      </c>
      <c r="Z271" s="6">
        <f>'CtroExp ()'!R245</f>
        <v>0</v>
      </c>
      <c r="AA271" s="6">
        <f>'CtroExp ()'!AX245</f>
        <v>0</v>
      </c>
      <c r="AB271" s="6">
        <f t="shared" si="83"/>
        <v>0</v>
      </c>
      <c r="AC271" s="34"/>
      <c r="AD271" s="34"/>
      <c r="AE271" s="34"/>
      <c r="AF271" s="34"/>
    </row>
    <row r="272" spans="1:32" s="35" customFormat="1" ht="11.25" customHeight="1">
      <c r="A272" s="26" t="s">
        <v>15</v>
      </c>
      <c r="B272" s="21">
        <v>42308</v>
      </c>
      <c r="C272" s="6"/>
      <c r="D272" s="6"/>
      <c r="E272" s="6"/>
      <c r="F272" s="6"/>
      <c r="G272" s="6"/>
      <c r="H272" s="6"/>
      <c r="I272" s="6"/>
      <c r="J272" s="6"/>
      <c r="K272" s="6"/>
      <c r="L272" s="6"/>
      <c r="M272" s="6"/>
      <c r="N272" s="6"/>
      <c r="O272" s="6"/>
      <c r="P272" s="6"/>
      <c r="Q272" s="6"/>
      <c r="R272" s="6"/>
      <c r="S272" s="6"/>
      <c r="T272" s="6"/>
      <c r="U272" s="6"/>
      <c r="V272" s="6"/>
      <c r="W272" s="6"/>
      <c r="X272" s="6">
        <f t="shared" si="81"/>
        <v>0</v>
      </c>
      <c r="Y272" s="6">
        <f t="shared" si="82"/>
        <v>0</v>
      </c>
      <c r="Z272" s="6">
        <f>'CtroExp ()'!R246</f>
        <v>0</v>
      </c>
      <c r="AA272" s="6">
        <f>'CtroExp ()'!AX246</f>
        <v>0</v>
      </c>
      <c r="AB272" s="6">
        <f t="shared" si="83"/>
        <v>0</v>
      </c>
      <c r="AC272" s="34"/>
      <c r="AD272" s="34"/>
      <c r="AE272" s="34"/>
      <c r="AF272" s="34"/>
    </row>
    <row r="273" spans="1:32" s="35" customFormat="1" ht="11.25" customHeight="1">
      <c r="A273" s="26" t="s">
        <v>15</v>
      </c>
      <c r="B273" s="21">
        <v>42338</v>
      </c>
      <c r="C273" s="6"/>
      <c r="D273" s="6"/>
      <c r="E273" s="6"/>
      <c r="F273" s="6"/>
      <c r="G273" s="6"/>
      <c r="H273" s="6"/>
      <c r="I273" s="6"/>
      <c r="J273" s="6"/>
      <c r="K273" s="6"/>
      <c r="L273" s="6"/>
      <c r="M273" s="6"/>
      <c r="N273" s="6"/>
      <c r="O273" s="6"/>
      <c r="P273" s="6"/>
      <c r="Q273" s="6"/>
      <c r="R273" s="6"/>
      <c r="S273" s="6"/>
      <c r="T273" s="6"/>
      <c r="U273" s="6"/>
      <c r="V273" s="6"/>
      <c r="W273" s="6"/>
      <c r="X273" s="6">
        <f t="shared" si="81"/>
        <v>0</v>
      </c>
      <c r="Y273" s="6">
        <f t="shared" si="82"/>
        <v>0</v>
      </c>
      <c r="Z273" s="6">
        <f>'CtroExp ()'!R247</f>
        <v>0</v>
      </c>
      <c r="AA273" s="6">
        <f>'CtroExp ()'!AX247</f>
        <v>0</v>
      </c>
      <c r="AB273" s="6">
        <f t="shared" si="83"/>
        <v>0</v>
      </c>
      <c r="AC273" s="6"/>
      <c r="AD273" s="6"/>
      <c r="AE273" s="6"/>
      <c r="AF273" s="6"/>
    </row>
    <row r="274" spans="1:32" s="39" customFormat="1" ht="11.25" customHeight="1">
      <c r="A274" s="36" t="s">
        <v>15</v>
      </c>
      <c r="B274" s="37" t="s">
        <v>20</v>
      </c>
      <c r="C274" s="38">
        <f aca="true" t="shared" si="84" ref="C274:AB274">SUM(C262:C273)</f>
        <v>0</v>
      </c>
      <c r="D274" s="38">
        <f t="shared" si="84"/>
        <v>0</v>
      </c>
      <c r="E274" s="38">
        <f t="shared" si="84"/>
        <v>16474.01</v>
      </c>
      <c r="F274" s="38">
        <f t="shared" si="84"/>
        <v>67305.98999999999</v>
      </c>
      <c r="G274" s="38">
        <f t="shared" si="84"/>
        <v>0</v>
      </c>
      <c r="H274" s="38">
        <f t="shared" si="84"/>
        <v>0</v>
      </c>
      <c r="I274" s="38">
        <f t="shared" si="84"/>
        <v>0</v>
      </c>
      <c r="J274" s="38">
        <f t="shared" si="84"/>
        <v>0</v>
      </c>
      <c r="K274" s="38">
        <f t="shared" si="84"/>
        <v>0</v>
      </c>
      <c r="L274" s="38">
        <f t="shared" si="84"/>
        <v>0</v>
      </c>
      <c r="M274" s="38">
        <f t="shared" si="84"/>
        <v>0</v>
      </c>
      <c r="N274" s="38">
        <f t="shared" si="84"/>
        <v>0</v>
      </c>
      <c r="O274" s="38">
        <f t="shared" si="84"/>
        <v>0</v>
      </c>
      <c r="P274" s="38">
        <f t="shared" si="84"/>
        <v>0</v>
      </c>
      <c r="Q274" s="38">
        <f t="shared" si="84"/>
        <v>0</v>
      </c>
      <c r="R274" s="38">
        <f t="shared" si="84"/>
        <v>0</v>
      </c>
      <c r="S274" s="38">
        <f t="shared" si="84"/>
        <v>0</v>
      </c>
      <c r="T274" s="38">
        <f t="shared" si="84"/>
        <v>0</v>
      </c>
      <c r="U274" s="38">
        <f>SUM(U262:U273)</f>
        <v>0</v>
      </c>
      <c r="V274" s="38">
        <f t="shared" si="84"/>
        <v>0</v>
      </c>
      <c r="W274" s="38">
        <f t="shared" si="84"/>
        <v>0</v>
      </c>
      <c r="X274" s="38">
        <f t="shared" si="84"/>
        <v>0</v>
      </c>
      <c r="Y274" s="38">
        <f t="shared" si="84"/>
        <v>83780</v>
      </c>
      <c r="Z274" s="38">
        <f t="shared" si="84"/>
        <v>0</v>
      </c>
      <c r="AA274" s="38">
        <f t="shared" si="84"/>
        <v>0</v>
      </c>
      <c r="AB274" s="38">
        <f t="shared" si="84"/>
        <v>83780</v>
      </c>
      <c r="AC274" s="37"/>
      <c r="AD274" s="37"/>
      <c r="AE274" s="37"/>
      <c r="AF274" s="37"/>
    </row>
    <row r="275" spans="1:32" s="35" customFormat="1" ht="11.25" customHeight="1">
      <c r="A275" s="34"/>
      <c r="B275" s="34"/>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34"/>
      <c r="AD275" s="34"/>
      <c r="AE275" s="34"/>
      <c r="AF275" s="34"/>
    </row>
    <row r="279" spans="1:4" ht="12.75">
      <c r="A279" s="97"/>
      <c r="B279" s="98"/>
      <c r="C279" s="97"/>
      <c r="D279" s="94"/>
    </row>
    <row r="280" spans="1:4" ht="12.75">
      <c r="A280" s="99"/>
      <c r="B280" s="98"/>
      <c r="C280" s="97"/>
      <c r="D280" s="94"/>
    </row>
    <row r="281" spans="1:4" ht="12.75">
      <c r="A281" s="99"/>
      <c r="B281" s="98"/>
      <c r="C281" s="97"/>
      <c r="D281" s="94"/>
    </row>
    <row r="282" spans="1:4" ht="12.75">
      <c r="A282" s="99"/>
      <c r="B282" s="98"/>
      <c r="C282" s="97"/>
      <c r="D282" s="96"/>
    </row>
    <row r="283" spans="1:4" ht="12.75">
      <c r="A283" s="99"/>
      <c r="B283" s="98"/>
      <c r="C283" s="99"/>
      <c r="D283" s="99"/>
    </row>
    <row r="284" spans="1:3" ht="12.75">
      <c r="A284" s="97"/>
      <c r="B284" s="98"/>
      <c r="C284" s="99"/>
    </row>
    <row r="285" spans="1:3" ht="12.75">
      <c r="A285" s="97"/>
      <c r="B285" s="98"/>
      <c r="C285" s="100"/>
    </row>
    <row r="286" spans="1:3" ht="12.75">
      <c r="A286" s="97"/>
      <c r="B286" s="98"/>
      <c r="C286" s="100"/>
    </row>
    <row r="287" spans="1:3" ht="12.75">
      <c r="A287" s="97"/>
      <c r="B287" s="98"/>
      <c r="C287" s="100"/>
    </row>
    <row r="288" spans="1:3" ht="12.75">
      <c r="A288" s="97"/>
      <c r="B288" s="98"/>
      <c r="C288" s="100"/>
    </row>
    <row r="289" spans="1:3" ht="12.75">
      <c r="A289" s="97"/>
      <c r="B289" s="98"/>
      <c r="C289" s="100"/>
    </row>
    <row r="290" spans="1:3" ht="12.75">
      <c r="A290" s="101"/>
      <c r="B290" s="98"/>
      <c r="C290" s="100"/>
    </row>
  </sheetData>
  <sheetProtection/>
  <autoFilter ref="A1:B275"/>
  <printOptions horizontalCentered="1" verticalCentered="1"/>
  <pageMargins left="0.75" right="0.75" top="1" bottom="1" header="0" footer="0"/>
  <pageSetup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dimension ref="A1:Y49"/>
  <sheetViews>
    <sheetView showGridLines="0" showZeros="0" zoomScale="120" zoomScaleNormal="12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5.75" customHeight="1">
      <c r="A2" s="93" t="s">
        <v>192</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CtroExp!C9</f>
        <v>135821</v>
      </c>
      <c r="C4" s="42">
        <f>CtroExp!D9</f>
        <v>0</v>
      </c>
      <c r="D4" s="42">
        <f>CtroExp!E9</f>
        <v>0</v>
      </c>
      <c r="E4" s="42">
        <f>CtroExp!F9</f>
        <v>0</v>
      </c>
      <c r="F4" s="42">
        <f>CtroExp!G9</f>
        <v>0</v>
      </c>
      <c r="G4" s="42">
        <f>CtroExp!H9</f>
        <v>0</v>
      </c>
      <c r="H4" s="42">
        <f>CtroExp!I9</f>
        <v>0</v>
      </c>
      <c r="I4" s="42">
        <f>CtroExp!J9</f>
        <v>0</v>
      </c>
      <c r="J4" s="42">
        <f>CtroExp!K9</f>
        <v>0</v>
      </c>
      <c r="K4" s="42">
        <f>CtroExp!L9</f>
        <v>0</v>
      </c>
      <c r="L4" s="42">
        <f>CtroExp!X9</f>
        <v>0</v>
      </c>
      <c r="M4" s="43">
        <f aca="true" t="shared" si="0" ref="M4:M23">SUM(B4:L4)</f>
        <v>135821</v>
      </c>
      <c r="N4" s="42">
        <f>CtroExp!Z9</f>
        <v>27500</v>
      </c>
      <c r="O4" s="42">
        <f>CtroExp!AA9</f>
        <v>129046</v>
      </c>
      <c r="P4" s="42">
        <f>SUM(M4:O4)</f>
        <v>292367</v>
      </c>
      <c r="Q4" s="49"/>
    </row>
    <row r="5" spans="1:17" s="44" customFormat="1" ht="10.5" customHeight="1">
      <c r="A5" s="103" t="s">
        <v>148</v>
      </c>
      <c r="B5" s="42">
        <f>CtroExp!C22</f>
        <v>214283.07</v>
      </c>
      <c r="C5" s="42">
        <f>CtroExp!D22</f>
        <v>0</v>
      </c>
      <c r="D5" s="42">
        <f>CtroExp!E22</f>
        <v>0</v>
      </c>
      <c r="E5" s="42">
        <f>CtroExp!F22</f>
        <v>0</v>
      </c>
      <c r="F5" s="42">
        <f>CtroExp!G22</f>
        <v>0</v>
      </c>
      <c r="G5" s="42">
        <f>CtroExp!H22</f>
        <v>0</v>
      </c>
      <c r="H5" s="42">
        <f>CtroExp!I22</f>
        <v>0</v>
      </c>
      <c r="I5" s="42">
        <f>CtroExp!J22</f>
        <v>0</v>
      </c>
      <c r="J5" s="42">
        <f>CtroExp!K22</f>
        <v>0</v>
      </c>
      <c r="K5" s="42">
        <f>CtroExp!L22</f>
        <v>0</v>
      </c>
      <c r="L5" s="42">
        <f>CtroExp!X22</f>
        <v>0</v>
      </c>
      <c r="M5" s="43">
        <f t="shared" si="0"/>
        <v>214283.07</v>
      </c>
      <c r="N5" s="42">
        <f>CtroExp!Z22</f>
        <v>205221</v>
      </c>
      <c r="O5" s="42">
        <f>CtroExp!AA22</f>
        <v>512852.715</v>
      </c>
      <c r="P5" s="42">
        <f>SUM(M5:O5)</f>
        <v>932356.785</v>
      </c>
      <c r="Q5" s="49"/>
    </row>
    <row r="6" spans="1:17" s="44" customFormat="1" ht="10.5" customHeight="1">
      <c r="A6" s="123" t="s">
        <v>155</v>
      </c>
      <c r="B6" s="42">
        <f>CtroExp!C35</f>
        <v>418243.98</v>
      </c>
      <c r="C6" s="42">
        <f>CtroExp!D35</f>
        <v>0</v>
      </c>
      <c r="D6" s="42">
        <f>CtroExp!E35</f>
        <v>0</v>
      </c>
      <c r="E6" s="42">
        <f>CtroExp!F35</f>
        <v>0</v>
      </c>
      <c r="F6" s="42">
        <f>CtroExp!G35</f>
        <v>0</v>
      </c>
      <c r="G6" s="42">
        <f>CtroExp!H35</f>
        <v>0</v>
      </c>
      <c r="H6" s="42">
        <f>CtroExp!I35</f>
        <v>0</v>
      </c>
      <c r="I6" s="42">
        <f>CtroExp!J35</f>
        <v>0</v>
      </c>
      <c r="J6" s="42">
        <f>CtroExp!K35</f>
        <v>0</v>
      </c>
      <c r="K6" s="42">
        <f>CtroExp!L35</f>
        <v>0</v>
      </c>
      <c r="L6" s="42">
        <f>CtroExp!X35</f>
        <v>0</v>
      </c>
      <c r="M6" s="55">
        <f t="shared" si="0"/>
        <v>418243.98</v>
      </c>
      <c r="N6" s="42">
        <f>CtroExp!Z35</f>
        <v>39000</v>
      </c>
      <c r="O6" s="42">
        <f>CtroExp!AA35</f>
        <v>110246</v>
      </c>
      <c r="P6" s="42">
        <f aca="true" t="shared" si="1" ref="P6:P23">SUM(M6:O6)</f>
        <v>567489.98</v>
      </c>
      <c r="Q6" s="49"/>
    </row>
    <row r="7" spans="1:16" s="44" customFormat="1" ht="10.5" customHeight="1">
      <c r="A7" s="41" t="s">
        <v>10</v>
      </c>
      <c r="B7" s="41">
        <f>CtroExp!C48</f>
        <v>392341.83</v>
      </c>
      <c r="C7" s="41">
        <f>CtroExp!D48</f>
        <v>0</v>
      </c>
      <c r="D7" s="41">
        <f>CtroExp!E48</f>
        <v>0</v>
      </c>
      <c r="E7" s="41">
        <f>CtroExp!F48</f>
        <v>0</v>
      </c>
      <c r="F7" s="41">
        <f>CtroExp!G48</f>
        <v>0</v>
      </c>
      <c r="G7" s="41">
        <f>CtroExp!H48</f>
        <v>0</v>
      </c>
      <c r="H7" s="41">
        <f>CtroExp!I48</f>
        <v>0</v>
      </c>
      <c r="I7" s="41">
        <f>CtroExp!J48</f>
        <v>0</v>
      </c>
      <c r="J7" s="41">
        <f>CtroExp!K48</f>
        <v>0</v>
      </c>
      <c r="K7" s="41">
        <f>CtroExp!L48</f>
        <v>0</v>
      </c>
      <c r="L7" s="41">
        <f>CtroExp!X48</f>
        <v>0</v>
      </c>
      <c r="M7" s="43">
        <f t="shared" si="0"/>
        <v>392341.83</v>
      </c>
      <c r="N7" s="41">
        <f>CtroExp!Z48</f>
        <v>54487.6</v>
      </c>
      <c r="O7" s="41">
        <f>CtroExp!AA48</f>
        <v>575056.56</v>
      </c>
      <c r="P7" s="42">
        <f t="shared" si="1"/>
        <v>1021885.99</v>
      </c>
    </row>
    <row r="8" spans="1:16" s="44" customFormat="1" ht="10.5" customHeight="1">
      <c r="A8" s="42" t="s">
        <v>224</v>
      </c>
      <c r="B8" s="41">
        <f>CtroExp!C61</f>
        <v>143363</v>
      </c>
      <c r="C8" s="41">
        <f>CtroExp!D61</f>
        <v>0</v>
      </c>
      <c r="D8" s="41">
        <f>CtroExp!E61</f>
        <v>0</v>
      </c>
      <c r="E8" s="41">
        <f>CtroExp!F61</f>
        <v>0</v>
      </c>
      <c r="F8" s="41">
        <f>CtroExp!G61</f>
        <v>0</v>
      </c>
      <c r="G8" s="41">
        <f>CtroExp!H61</f>
        <v>0</v>
      </c>
      <c r="H8" s="41">
        <f>CtroExp!I61</f>
        <v>0</v>
      </c>
      <c r="I8" s="41">
        <f>CtroExp!J61</f>
        <v>0</v>
      </c>
      <c r="J8" s="41">
        <f>CtroExp!K61</f>
        <v>0</v>
      </c>
      <c r="K8" s="41">
        <f>CtroExp!L61</f>
        <v>0</v>
      </c>
      <c r="L8" s="41">
        <f>CtroExp!X61</f>
        <v>0</v>
      </c>
      <c r="M8" s="43">
        <f t="shared" si="0"/>
        <v>143363</v>
      </c>
      <c r="N8" s="41">
        <f>CtroExp!Z61</f>
        <v>0</v>
      </c>
      <c r="O8" s="41">
        <f>CtroExp!AA61</f>
        <v>200430</v>
      </c>
      <c r="P8" s="42">
        <f t="shared" si="1"/>
        <v>343793</v>
      </c>
    </row>
    <row r="9" spans="1:16" s="44" customFormat="1" ht="10.5" customHeight="1">
      <c r="A9" s="42" t="s">
        <v>164</v>
      </c>
      <c r="B9" s="41">
        <f>CtroExp!C74</f>
        <v>278959</v>
      </c>
      <c r="C9" s="41">
        <f>CtroExp!D74</f>
        <v>0</v>
      </c>
      <c r="D9" s="41">
        <f>CtroExp!E74</f>
        <v>0</v>
      </c>
      <c r="E9" s="41">
        <f>CtroExp!F74</f>
        <v>0</v>
      </c>
      <c r="F9" s="41">
        <f>CtroExp!G74</f>
        <v>0</v>
      </c>
      <c r="G9" s="41">
        <f>CtroExp!H74</f>
        <v>0</v>
      </c>
      <c r="H9" s="41">
        <f>CtroExp!I74</f>
        <v>0</v>
      </c>
      <c r="I9" s="41">
        <f>CtroExp!J74</f>
        <v>0</v>
      </c>
      <c r="J9" s="41">
        <f>CtroExp!K74</f>
        <v>0</v>
      </c>
      <c r="K9" s="41">
        <f>CtroExp!L74</f>
        <v>0</v>
      </c>
      <c r="L9" s="41">
        <f>CtroExp!X74</f>
        <v>0</v>
      </c>
      <c r="M9" s="43">
        <f t="shared" si="0"/>
        <v>278959</v>
      </c>
      <c r="N9" s="41">
        <f>CtroExp!Z74</f>
        <v>58844</v>
      </c>
      <c r="O9" s="41">
        <f>CtroExp!AA74</f>
        <v>140112</v>
      </c>
      <c r="P9" s="42">
        <f t="shared" si="1"/>
        <v>477915</v>
      </c>
    </row>
    <row r="10" spans="1:16" s="45" customFormat="1" ht="10.5" customHeight="1">
      <c r="A10" s="42" t="s">
        <v>167</v>
      </c>
      <c r="B10" s="42">
        <f>CtroExp!C87</f>
        <v>43133</v>
      </c>
      <c r="C10" s="42">
        <f>CtroExp!D87</f>
        <v>0</v>
      </c>
      <c r="D10" s="42">
        <f>CtroExp!E87</f>
        <v>0</v>
      </c>
      <c r="E10" s="42">
        <f>CtroExp!F87</f>
        <v>8788</v>
      </c>
      <c r="F10" s="42">
        <f>CtroExp!G87</f>
        <v>0</v>
      </c>
      <c r="G10" s="42">
        <f>CtroExp!H87</f>
        <v>0</v>
      </c>
      <c r="H10" s="42">
        <f>CtroExp!I87</f>
        <v>0</v>
      </c>
      <c r="I10" s="42">
        <f>CtroExp!J87</f>
        <v>0</v>
      </c>
      <c r="J10" s="42">
        <f>CtroExp!K87</f>
        <v>0</v>
      </c>
      <c r="K10" s="42">
        <f>CtroExp!L87</f>
        <v>0</v>
      </c>
      <c r="L10" s="42">
        <f>CtroExp!X87</f>
        <v>0</v>
      </c>
      <c r="M10" s="43">
        <f t="shared" si="0"/>
        <v>51921</v>
      </c>
      <c r="N10" s="42">
        <f>CtroExp!Z87</f>
        <v>22000</v>
      </c>
      <c r="O10" s="42">
        <f>CtroExp!AA87</f>
        <v>11000</v>
      </c>
      <c r="P10" s="42">
        <f t="shared" si="1"/>
        <v>84921</v>
      </c>
    </row>
    <row r="11" spans="1:16" s="44" customFormat="1" ht="10.5" customHeight="1">
      <c r="A11" s="41" t="s">
        <v>12</v>
      </c>
      <c r="B11" s="41">
        <f>CtroExp!C100</f>
        <v>115737</v>
      </c>
      <c r="C11" s="41">
        <f>CtroExp!D100</f>
        <v>0</v>
      </c>
      <c r="D11" s="41">
        <f>CtroExp!E100</f>
        <v>55000</v>
      </c>
      <c r="E11" s="41">
        <f>CtroExp!F100</f>
        <v>0</v>
      </c>
      <c r="F11" s="41">
        <f>CtroExp!G100</f>
        <v>0</v>
      </c>
      <c r="G11" s="41">
        <f>CtroExp!H100</f>
        <v>0</v>
      </c>
      <c r="H11" s="41">
        <f>CtroExp!I100</f>
        <v>0</v>
      </c>
      <c r="I11" s="41">
        <f>CtroExp!J100</f>
        <v>0</v>
      </c>
      <c r="J11" s="41">
        <f>CtroExp!K100</f>
        <v>0</v>
      </c>
      <c r="K11" s="41">
        <f>CtroExp!L100</f>
        <v>0</v>
      </c>
      <c r="L11" s="41">
        <f>CtroExp!X100</f>
        <v>0</v>
      </c>
      <c r="M11" s="43">
        <f t="shared" si="0"/>
        <v>170737</v>
      </c>
      <c r="N11" s="41">
        <f>CtroExp!Z100</f>
        <v>16374</v>
      </c>
      <c r="O11" s="41">
        <f>CtroExp!AA100</f>
        <v>46234</v>
      </c>
      <c r="P11" s="42">
        <f t="shared" si="1"/>
        <v>233345</v>
      </c>
    </row>
    <row r="12" spans="1:16" s="45" customFormat="1" ht="10.5" customHeight="1">
      <c r="A12" s="42" t="s">
        <v>223</v>
      </c>
      <c r="B12" s="42">
        <f>CtroExp!C113</f>
        <v>78592</v>
      </c>
      <c r="C12" s="42">
        <f>CtroExp!D113</f>
        <v>32950</v>
      </c>
      <c r="D12" s="42">
        <f>CtroExp!E113</f>
        <v>31000</v>
      </c>
      <c r="E12" s="42">
        <f>CtroExp!F113</f>
        <v>130731</v>
      </c>
      <c r="F12" s="42">
        <f>CtroExp!G113</f>
        <v>0</v>
      </c>
      <c r="G12" s="42">
        <f>CtroExp!H113</f>
        <v>0</v>
      </c>
      <c r="H12" s="42">
        <f>CtroExp!I113</f>
        <v>0</v>
      </c>
      <c r="I12" s="42">
        <f>CtroExp!J113</f>
        <v>0</v>
      </c>
      <c r="J12" s="42">
        <f>CtroExp!K113</f>
        <v>0</v>
      </c>
      <c r="K12" s="42">
        <f>CtroExp!L113</f>
        <v>0</v>
      </c>
      <c r="L12" s="42">
        <f>CtroExp!X113</f>
        <v>0</v>
      </c>
      <c r="M12" s="43">
        <f t="shared" si="0"/>
        <v>273273</v>
      </c>
      <c r="N12" s="42">
        <f>CtroExp!Z113</f>
        <v>0</v>
      </c>
      <c r="O12" s="42">
        <f>CtroExp!AA113</f>
        <v>0</v>
      </c>
      <c r="P12" s="42">
        <f t="shared" si="1"/>
        <v>273273</v>
      </c>
    </row>
    <row r="13" spans="1:16" s="44" customFormat="1" ht="10.5" customHeight="1">
      <c r="A13" s="41" t="s">
        <v>14</v>
      </c>
      <c r="B13" s="41">
        <f>CtroExp!C126</f>
        <v>60094</v>
      </c>
      <c r="C13" s="41">
        <f>CtroExp!D126</f>
        <v>0</v>
      </c>
      <c r="D13" s="41">
        <f>CtroExp!E126</f>
        <v>0</v>
      </c>
      <c r="E13" s="41">
        <f>CtroExp!F126</f>
        <v>0</v>
      </c>
      <c r="F13" s="41">
        <f>CtroExp!G126</f>
        <v>0</v>
      </c>
      <c r="G13" s="41">
        <f>CtroExp!H126</f>
        <v>0</v>
      </c>
      <c r="H13" s="41">
        <f>CtroExp!I126</f>
        <v>0</v>
      </c>
      <c r="I13" s="41">
        <f>CtroExp!J126</f>
        <v>0</v>
      </c>
      <c r="J13" s="41">
        <f>CtroExp!K126</f>
        <v>0</v>
      </c>
      <c r="K13" s="41">
        <f>CtroExp!L126</f>
        <v>0</v>
      </c>
      <c r="L13" s="41">
        <f>CtroExp!X126</f>
        <v>0</v>
      </c>
      <c r="M13" s="43">
        <f t="shared" si="0"/>
        <v>60094</v>
      </c>
      <c r="N13" s="41">
        <f>CtroExp!Z126</f>
        <v>74085</v>
      </c>
      <c r="O13" s="41">
        <f>CtroExp!AA126</f>
        <v>403743</v>
      </c>
      <c r="P13" s="42">
        <f t="shared" si="1"/>
        <v>537922</v>
      </c>
    </row>
    <row r="14" spans="1:16" s="44" customFormat="1" ht="10.5" customHeight="1">
      <c r="A14" s="41" t="s">
        <v>83</v>
      </c>
      <c r="B14" s="41">
        <f>CtroExp!C139</f>
        <v>158274</v>
      </c>
      <c r="C14" s="41">
        <f>CtroExp!D139</f>
        <v>0</v>
      </c>
      <c r="D14" s="41">
        <f>CtroExp!E139</f>
        <v>0</v>
      </c>
      <c r="E14" s="41">
        <f>CtroExp!F139</f>
        <v>0</v>
      </c>
      <c r="F14" s="41">
        <f>CtroExp!G139</f>
        <v>0</v>
      </c>
      <c r="G14" s="41">
        <f>CtroExp!H139</f>
        <v>0</v>
      </c>
      <c r="H14" s="41">
        <f>CtroExp!I139</f>
        <v>0</v>
      </c>
      <c r="I14" s="41">
        <f>CtroExp!J139</f>
        <v>0</v>
      </c>
      <c r="J14" s="41">
        <f>CtroExp!K139</f>
        <v>0</v>
      </c>
      <c r="K14" s="41">
        <f>CtroExp!L139</f>
        <v>0</v>
      </c>
      <c r="L14" s="41">
        <f>CtroExp!X139</f>
        <v>0</v>
      </c>
      <c r="M14" s="43">
        <f t="shared" si="0"/>
        <v>158274</v>
      </c>
      <c r="N14" s="41">
        <f>CtroExp!Z139</f>
        <v>39000</v>
      </c>
      <c r="O14" s="41">
        <f>CtroExp!AA139</f>
        <v>364327</v>
      </c>
      <c r="P14" s="42">
        <f t="shared" si="1"/>
        <v>561601</v>
      </c>
    </row>
    <row r="15" spans="1:25" s="44" customFormat="1" ht="10.5" customHeight="1">
      <c r="A15" s="50" t="s">
        <v>25</v>
      </c>
      <c r="B15" s="41">
        <f>CtroExp!C152</f>
        <v>121747</v>
      </c>
      <c r="C15" s="41">
        <f>CtroExp!D152</f>
        <v>0</v>
      </c>
      <c r="D15" s="41">
        <f>CtroExp!E152</f>
        <v>0</v>
      </c>
      <c r="E15" s="41">
        <f>CtroExp!F152</f>
        <v>180030</v>
      </c>
      <c r="F15" s="41">
        <f>CtroExp!G152</f>
        <v>0</v>
      </c>
      <c r="G15" s="41">
        <f>CtroExp!H152</f>
        <v>0</v>
      </c>
      <c r="H15" s="41">
        <f>CtroExp!I152</f>
        <v>0</v>
      </c>
      <c r="I15" s="41">
        <f>CtroExp!J152</f>
        <v>0</v>
      </c>
      <c r="J15" s="41">
        <f>CtroExp!K152</f>
        <v>0</v>
      </c>
      <c r="K15" s="41">
        <f>CtroExp!L152</f>
        <v>0</v>
      </c>
      <c r="L15" s="41">
        <f>CtroExp!X152</f>
        <v>0</v>
      </c>
      <c r="M15" s="43">
        <f t="shared" si="0"/>
        <v>301777</v>
      </c>
      <c r="N15" s="41">
        <f>CtroExp!Z152</f>
        <v>0</v>
      </c>
      <c r="O15" s="41">
        <f>CtroExp!AA152</f>
        <v>0</v>
      </c>
      <c r="P15" s="42">
        <f t="shared" si="1"/>
        <v>301777</v>
      </c>
      <c r="Y15" s="49"/>
    </row>
    <row r="16" spans="1:16" s="44" customFormat="1" ht="10.5" customHeight="1">
      <c r="A16" s="42" t="s">
        <v>84</v>
      </c>
      <c r="B16" s="42">
        <f>CtroExp!C165</f>
        <v>0</v>
      </c>
      <c r="C16" s="42">
        <f>CtroExp!D165</f>
        <v>0</v>
      </c>
      <c r="D16" s="42">
        <f>CtroExp!E165</f>
        <v>0</v>
      </c>
      <c r="E16" s="42">
        <f>CtroExp!F165</f>
        <v>0</v>
      </c>
      <c r="F16" s="42">
        <f>CtroExp!G165</f>
        <v>0</v>
      </c>
      <c r="G16" s="42">
        <f>CtroExp!H165</f>
        <v>0</v>
      </c>
      <c r="H16" s="42">
        <f>CtroExp!I165</f>
        <v>0</v>
      </c>
      <c r="I16" s="42">
        <f>CtroExp!J165</f>
        <v>0</v>
      </c>
      <c r="J16" s="42">
        <f>CtroExp!K165</f>
        <v>0</v>
      </c>
      <c r="K16" s="42">
        <f>CtroExp!L165</f>
        <v>0</v>
      </c>
      <c r="L16" s="42">
        <f>CtroExp!X165</f>
        <v>0</v>
      </c>
      <c r="M16" s="43">
        <f t="shared" si="0"/>
        <v>0</v>
      </c>
      <c r="N16" s="42">
        <f>CtroExp!Z165</f>
        <v>49500</v>
      </c>
      <c r="O16" s="42">
        <f>CtroExp!AA165</f>
        <v>128868.28</v>
      </c>
      <c r="P16" s="42">
        <f t="shared" si="1"/>
        <v>178368.28</v>
      </c>
    </row>
    <row r="17" spans="1:16" s="45" customFormat="1" ht="10.5" customHeight="1">
      <c r="A17" s="48" t="s">
        <v>26</v>
      </c>
      <c r="B17" s="42">
        <f>CtroExp!C178</f>
        <v>32000.18</v>
      </c>
      <c r="C17" s="42">
        <f>CtroExp!D178</f>
        <v>0</v>
      </c>
      <c r="D17" s="42">
        <f>CtroExp!E178</f>
        <v>27404.135</v>
      </c>
      <c r="E17" s="42">
        <f>CtroExp!F178</f>
        <v>42002.14</v>
      </c>
      <c r="F17" s="42">
        <f>CtroExp!G178</f>
        <v>0</v>
      </c>
      <c r="G17" s="42">
        <f>CtroExp!H178</f>
        <v>30001.04</v>
      </c>
      <c r="H17" s="42">
        <f>CtroExp!I178</f>
        <v>0</v>
      </c>
      <c r="I17" s="42">
        <f>CtroExp!J178</f>
        <v>0</v>
      </c>
      <c r="J17" s="42">
        <f>CtroExp!K178</f>
        <v>0</v>
      </c>
      <c r="K17" s="42">
        <f>CtroExp!L178</f>
        <v>0</v>
      </c>
      <c r="L17" s="42">
        <f>CtroExp!X178</f>
        <v>22647.34</v>
      </c>
      <c r="M17" s="43">
        <f t="shared" si="0"/>
        <v>154054.835</v>
      </c>
      <c r="N17" s="42">
        <f>CtroExp!Z178</f>
        <v>0</v>
      </c>
      <c r="O17" s="42">
        <f>CtroExp!AA178</f>
        <v>0</v>
      </c>
      <c r="P17" s="42">
        <f t="shared" si="1"/>
        <v>154054.835</v>
      </c>
    </row>
    <row r="18" spans="1:16" s="44" customFormat="1" ht="10.5" customHeight="1">
      <c r="A18" s="41" t="s">
        <v>103</v>
      </c>
      <c r="B18" s="41">
        <f>CtroExp!C191</f>
        <v>116860</v>
      </c>
      <c r="C18" s="41">
        <f>CtroExp!D191</f>
        <v>0</v>
      </c>
      <c r="D18" s="41">
        <f>CtroExp!E191</f>
        <v>0</v>
      </c>
      <c r="E18" s="41">
        <f>CtroExp!F191</f>
        <v>0</v>
      </c>
      <c r="F18" s="41">
        <f>CtroExp!G191</f>
        <v>0</v>
      </c>
      <c r="G18" s="41">
        <f>CtroExp!H191</f>
        <v>0</v>
      </c>
      <c r="H18" s="41">
        <f>CtroExp!I191</f>
        <v>0</v>
      </c>
      <c r="I18" s="41">
        <f>CtroExp!J191</f>
        <v>1050</v>
      </c>
      <c r="J18" s="41">
        <f>CtroExp!K191</f>
        <v>0</v>
      </c>
      <c r="K18" s="41">
        <f>CtroExp!L191</f>
        <v>0</v>
      </c>
      <c r="L18" s="41">
        <f>CtroExp!X191</f>
        <v>0</v>
      </c>
      <c r="M18" s="43">
        <f t="shared" si="0"/>
        <v>117910</v>
      </c>
      <c r="N18" s="41">
        <f>CtroExp!Z191</f>
        <v>0</v>
      </c>
      <c r="O18" s="41">
        <f>CtroExp!AA191</f>
        <v>159700</v>
      </c>
      <c r="P18" s="42">
        <f t="shared" si="1"/>
        <v>277610</v>
      </c>
    </row>
    <row r="19" spans="1:16" s="44" customFormat="1" ht="10.5" customHeight="1">
      <c r="A19" s="41" t="s">
        <v>17</v>
      </c>
      <c r="B19" s="41">
        <f>CtroExp!C204</f>
        <v>437997</v>
      </c>
      <c r="C19" s="41">
        <f>CtroExp!D204</f>
        <v>0</v>
      </c>
      <c r="D19" s="41">
        <f>CtroExp!E204</f>
        <v>0</v>
      </c>
      <c r="E19" s="41">
        <f>CtroExp!F204</f>
        <v>0</v>
      </c>
      <c r="F19" s="41">
        <f>CtroExp!G204</f>
        <v>0</v>
      </c>
      <c r="G19" s="41">
        <f>CtroExp!H204</f>
        <v>0</v>
      </c>
      <c r="H19" s="41">
        <f>CtroExp!I204</f>
        <v>0</v>
      </c>
      <c r="I19" s="41">
        <f>CtroExp!J204</f>
        <v>0</v>
      </c>
      <c r="J19" s="41">
        <f>CtroExp!K204</f>
        <v>0</v>
      </c>
      <c r="K19" s="41">
        <f>CtroExp!L204</f>
        <v>0</v>
      </c>
      <c r="L19" s="41">
        <f>CtroExp!X204</f>
        <v>0</v>
      </c>
      <c r="M19" s="43">
        <f t="shared" si="0"/>
        <v>437997</v>
      </c>
      <c r="N19" s="41">
        <f>CtroExp!Z204</f>
        <v>0</v>
      </c>
      <c r="O19" s="41">
        <f>CtroExp!AA204</f>
        <v>0</v>
      </c>
      <c r="P19" s="42">
        <f t="shared" si="1"/>
        <v>437997</v>
      </c>
    </row>
    <row r="20" spans="1:16" s="45" customFormat="1" ht="10.5" customHeight="1">
      <c r="A20" s="48" t="s">
        <v>27</v>
      </c>
      <c r="B20" s="42">
        <f>CtroExp!C217</f>
        <v>18000</v>
      </c>
      <c r="C20" s="42">
        <f>CtroExp!D217</f>
        <v>29848.25</v>
      </c>
      <c r="D20" s="42">
        <f>CtroExp!E217</f>
        <v>0</v>
      </c>
      <c r="E20" s="42">
        <f>CtroExp!F217</f>
        <v>0</v>
      </c>
      <c r="F20" s="42">
        <f>CtroExp!G217</f>
        <v>0</v>
      </c>
      <c r="G20" s="42">
        <f>CtroExp!H217</f>
        <v>0</v>
      </c>
      <c r="H20" s="42">
        <f>CtroExp!I217</f>
        <v>0</v>
      </c>
      <c r="I20" s="42">
        <f>CtroExp!J217</f>
        <v>0</v>
      </c>
      <c r="J20" s="42">
        <f>CtroExp!K217</f>
        <v>0</v>
      </c>
      <c r="K20" s="42">
        <f>CtroExp!L217</f>
        <v>0</v>
      </c>
      <c r="L20" s="42">
        <f>CtroExp!X217</f>
        <v>0</v>
      </c>
      <c r="M20" s="43">
        <f t="shared" si="0"/>
        <v>47848.25</v>
      </c>
      <c r="N20" s="42">
        <f>CtroExp!Z217</f>
        <v>0</v>
      </c>
      <c r="O20" s="42">
        <f>CtroExp!AA217</f>
        <v>0</v>
      </c>
      <c r="P20" s="42">
        <f t="shared" si="1"/>
        <v>47848.25</v>
      </c>
    </row>
    <row r="21" spans="1:16" s="44" customFormat="1" ht="10.5" customHeight="1">
      <c r="A21" s="48" t="s">
        <v>55</v>
      </c>
      <c r="B21" s="42">
        <f>CtroExp!C230+CtroExp!C243</f>
        <v>0</v>
      </c>
      <c r="C21" s="42">
        <f>CtroExp!D230+CtroExp!D243</f>
        <v>0</v>
      </c>
      <c r="D21" s="42">
        <f>CtroExp!E230+CtroExp!E243</f>
        <v>0</v>
      </c>
      <c r="E21" s="42">
        <f>CtroExp!F230+CtroExp!F243</f>
        <v>0</v>
      </c>
      <c r="F21" s="42">
        <f>CtroExp!G230+CtroExp!G243</f>
        <v>0</v>
      </c>
      <c r="G21" s="42">
        <f>CtroExp!H230+CtroExp!H243</f>
        <v>0</v>
      </c>
      <c r="H21" s="42">
        <f>CtroExp!I230+CtroExp!I243</f>
        <v>0</v>
      </c>
      <c r="I21" s="42">
        <f>CtroExp!J230+CtroExp!J243</f>
        <v>0</v>
      </c>
      <c r="J21" s="42">
        <f>CtroExp!K230+CtroExp!K243</f>
        <v>0</v>
      </c>
      <c r="K21" s="42">
        <f>CtroExp!L230+CtroExp!L243</f>
        <v>0</v>
      </c>
      <c r="L21" s="42">
        <f>CtroExp!X230+CtroExp!X243</f>
        <v>0</v>
      </c>
      <c r="M21" s="43">
        <f t="shared" si="0"/>
        <v>0</v>
      </c>
      <c r="N21" s="42">
        <f>CtroExp!Z230+CtroExp!Z243</f>
        <v>0</v>
      </c>
      <c r="O21" s="42">
        <f>CtroExp!AA230+CtroExp!AA243</f>
        <v>0</v>
      </c>
      <c r="P21" s="42">
        <f t="shared" si="1"/>
        <v>0</v>
      </c>
    </row>
    <row r="22" spans="1:16" s="44" customFormat="1" ht="10.5" customHeight="1">
      <c r="A22" s="48" t="s">
        <v>220</v>
      </c>
      <c r="B22" s="42">
        <f>CtroExp!C256</f>
        <v>0</v>
      </c>
      <c r="C22" s="42">
        <f>CtroExp!D256</f>
        <v>0</v>
      </c>
      <c r="D22" s="42">
        <f>CtroExp!E256</f>
        <v>0</v>
      </c>
      <c r="E22" s="42">
        <f>CtroExp!F256</f>
        <v>0</v>
      </c>
      <c r="F22" s="42">
        <f>CtroExp!G256</f>
        <v>0</v>
      </c>
      <c r="G22" s="42">
        <f>CtroExp!H256</f>
        <v>0</v>
      </c>
      <c r="H22" s="42">
        <f>CtroExp!I256</f>
        <v>0</v>
      </c>
      <c r="I22" s="42">
        <f>CtroExp!J256</f>
        <v>0</v>
      </c>
      <c r="J22" s="42">
        <f>CtroExp!K256</f>
        <v>0</v>
      </c>
      <c r="K22" s="42">
        <f>CtroExp!L256</f>
        <v>0</v>
      </c>
      <c r="L22" s="42">
        <f>CtroExp!X256</f>
        <v>0</v>
      </c>
      <c r="M22" s="43">
        <f t="shared" si="0"/>
        <v>0</v>
      </c>
      <c r="N22" s="42">
        <f>CtroExp!Z256</f>
        <v>0</v>
      </c>
      <c r="O22" s="42">
        <f>CtroExp!AA256</f>
        <v>19102</v>
      </c>
      <c r="P22" s="42">
        <f t="shared" si="1"/>
        <v>19102</v>
      </c>
    </row>
    <row r="23" spans="1:16" s="44" customFormat="1" ht="10.5" customHeight="1">
      <c r="A23" s="46" t="s">
        <v>166</v>
      </c>
      <c r="B23" s="42">
        <f>CtroExp!C269</f>
        <v>0</v>
      </c>
      <c r="C23" s="42">
        <f>CtroExp!D269</f>
        <v>0</v>
      </c>
      <c r="D23" s="42">
        <f>CtroExp!E269</f>
        <v>0</v>
      </c>
      <c r="E23" s="42">
        <f>CtroExp!F269</f>
        <v>0</v>
      </c>
      <c r="F23" s="42">
        <f>CtroExp!G269</f>
        <v>0</v>
      </c>
      <c r="G23" s="42">
        <f>CtroExp!H269</f>
        <v>0</v>
      </c>
      <c r="H23" s="42">
        <f>CtroExp!I269</f>
        <v>0</v>
      </c>
      <c r="I23" s="42">
        <f>CtroExp!J269</f>
        <v>0</v>
      </c>
      <c r="J23" s="42">
        <f>CtroExp!K269</f>
        <v>0</v>
      </c>
      <c r="K23" s="42">
        <f>CtroExp!L269</f>
        <v>0</v>
      </c>
      <c r="L23" s="42">
        <f>CtroExp!X269</f>
        <v>0</v>
      </c>
      <c r="M23" s="43">
        <f t="shared" si="0"/>
        <v>0</v>
      </c>
      <c r="N23" s="42">
        <f>CtroExp!Z269</f>
        <v>0</v>
      </c>
      <c r="O23" s="42">
        <f>CtroExp!AA269</f>
        <v>0</v>
      </c>
      <c r="P23" s="42">
        <f t="shared" si="1"/>
        <v>0</v>
      </c>
    </row>
    <row r="24" spans="1:16" s="2" customFormat="1" ht="12.75" customHeight="1">
      <c r="A24" s="8" t="s">
        <v>16</v>
      </c>
      <c r="B24" s="8">
        <f aca="true" t="shared" si="2" ref="B24:P24">SUM(B4:B23)</f>
        <v>2765446.06</v>
      </c>
      <c r="C24" s="8">
        <f t="shared" si="2"/>
        <v>62798.25</v>
      </c>
      <c r="D24" s="8">
        <f t="shared" si="2"/>
        <v>113404.135</v>
      </c>
      <c r="E24" s="8">
        <f t="shared" si="2"/>
        <v>361551.14</v>
      </c>
      <c r="F24" s="8">
        <f t="shared" si="2"/>
        <v>0</v>
      </c>
      <c r="G24" s="8">
        <f t="shared" si="2"/>
        <v>30001.04</v>
      </c>
      <c r="H24" s="8">
        <f t="shared" si="2"/>
        <v>0</v>
      </c>
      <c r="I24" s="8">
        <f t="shared" si="2"/>
        <v>1050</v>
      </c>
      <c r="J24" s="8">
        <f t="shared" si="2"/>
        <v>0</v>
      </c>
      <c r="K24" s="8">
        <f t="shared" si="2"/>
        <v>0</v>
      </c>
      <c r="L24" s="8">
        <f t="shared" si="2"/>
        <v>22647.34</v>
      </c>
      <c r="M24" s="52">
        <f t="shared" si="2"/>
        <v>3356897.965</v>
      </c>
      <c r="N24" s="53">
        <f t="shared" si="2"/>
        <v>586011.6</v>
      </c>
      <c r="O24" s="8">
        <f t="shared" si="2"/>
        <v>2800717.555</v>
      </c>
      <c r="P24" s="8">
        <f t="shared" si="2"/>
        <v>6743627.12</v>
      </c>
    </row>
    <row r="25" ht="15.75" customHeight="1">
      <c r="A25" s="92" t="s">
        <v>193</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SUM(CtroExp!C2:C9)</f>
        <v>646267</v>
      </c>
      <c r="C27" s="42">
        <f>SUM(CtroExp!D2:D9)</f>
        <v>0</v>
      </c>
      <c r="D27" s="42">
        <f>SUM(CtroExp!E2:E9)</f>
        <v>44513</v>
      </c>
      <c r="E27" s="42">
        <f>SUM(CtroExp!F2:F9)</f>
        <v>0</v>
      </c>
      <c r="F27" s="42">
        <f>SUM(CtroExp!G2:G9)</f>
        <v>0</v>
      </c>
      <c r="G27" s="42">
        <f>SUM(CtroExp!H2:H9)</f>
        <v>0</v>
      </c>
      <c r="H27" s="42">
        <f>SUM(CtroExp!I2:I9)</f>
        <v>0</v>
      </c>
      <c r="I27" s="42">
        <f>SUM(CtroExp!J2:J9)</f>
        <v>0</v>
      </c>
      <c r="J27" s="42">
        <f>SUM(CtroExp!K2:K9)</f>
        <v>0</v>
      </c>
      <c r="K27" s="42">
        <f>SUM(CtroExp!L2:L9)</f>
        <v>0</v>
      </c>
      <c r="L27" s="42">
        <f>SUM(CtroExp!X2:X9)</f>
        <v>0</v>
      </c>
      <c r="M27" s="43">
        <f aca="true" t="shared" si="3" ref="M27:M46">SUM(B27:L27)</f>
        <v>690780</v>
      </c>
      <c r="N27" s="42">
        <f>SUM(CtroExp!Z2:Z9)</f>
        <v>213028</v>
      </c>
      <c r="O27" s="42">
        <f>SUM(CtroExp!AA2:AA9)</f>
        <v>1159294</v>
      </c>
      <c r="P27" s="42">
        <f>SUM(M27:O27)</f>
        <v>2063102</v>
      </c>
    </row>
    <row r="28" spans="1:16" s="44" customFormat="1" ht="10.5" customHeight="1">
      <c r="A28" s="103" t="s">
        <v>148</v>
      </c>
      <c r="B28" s="42">
        <f>SUM(CtroExp!C15:C22)</f>
        <v>1705341.5650000002</v>
      </c>
      <c r="C28" s="42">
        <f>SUM(CtroExp!D15:D22)</f>
        <v>0</v>
      </c>
      <c r="D28" s="42">
        <f>SUM(CtroExp!E15:E22)</f>
        <v>120940.62</v>
      </c>
      <c r="E28" s="42">
        <f>SUM(CtroExp!F15:F22)</f>
        <v>7200</v>
      </c>
      <c r="F28" s="42">
        <f>SUM(CtroExp!G15:G22)</f>
        <v>0</v>
      </c>
      <c r="G28" s="42">
        <f>SUM(CtroExp!H15:H22)</f>
        <v>0</v>
      </c>
      <c r="H28" s="42">
        <f>SUM(CtroExp!I15:I22)</f>
        <v>0</v>
      </c>
      <c r="I28" s="42">
        <f>SUM(CtroExp!J15:J22)</f>
        <v>17248.35</v>
      </c>
      <c r="J28" s="42">
        <f>SUM(CtroExp!K15:K22)</f>
        <v>0</v>
      </c>
      <c r="K28" s="42">
        <f>SUM(CtroExp!L15:L22)</f>
        <v>0</v>
      </c>
      <c r="L28" s="42">
        <f>SUM(CtroExp!X15:X22)</f>
        <v>0</v>
      </c>
      <c r="M28" s="43">
        <f>SUM(B28:L28)</f>
        <v>1850730.5350000001</v>
      </c>
      <c r="N28" s="42">
        <f>SUM(CtroExp!Z15:Z22)</f>
        <v>1041765.3</v>
      </c>
      <c r="O28" s="42">
        <f>SUM(CtroExp!AA15:AA22)</f>
        <v>4027769.95</v>
      </c>
      <c r="P28" s="42">
        <f>SUM(M28:O28)</f>
        <v>6920265.785</v>
      </c>
    </row>
    <row r="29" spans="1:16" s="44" customFormat="1" ht="10.5" customHeight="1">
      <c r="A29" s="103" t="s">
        <v>155</v>
      </c>
      <c r="B29" s="42">
        <f>SUM(CtroExp!C28:C35)</f>
        <v>2383998.98</v>
      </c>
      <c r="C29" s="42">
        <f>SUM(CtroExp!D28:D35)</f>
        <v>0</v>
      </c>
      <c r="D29" s="42">
        <f>SUM(CtroExp!E28:E35)</f>
        <v>464807</v>
      </c>
      <c r="E29" s="42">
        <f>SUM(CtroExp!F28:F35)</f>
        <v>46670.17</v>
      </c>
      <c r="F29" s="42">
        <f>SUM(CtroExp!G28:G35)</f>
        <v>0</v>
      </c>
      <c r="G29" s="42">
        <f>SUM(CtroExp!H28:H35)</f>
        <v>0</v>
      </c>
      <c r="H29" s="42">
        <f>SUM(CtroExp!I28:I35)</f>
        <v>0</v>
      </c>
      <c r="I29" s="42">
        <f>SUM(CtroExp!J28:J35)</f>
        <v>0</v>
      </c>
      <c r="J29" s="42">
        <f>SUM(CtroExp!K28:K35)</f>
        <v>0</v>
      </c>
      <c r="K29" s="42">
        <f>SUM(CtroExp!L28:L35)</f>
        <v>0</v>
      </c>
      <c r="L29" s="42">
        <f>SUM(CtroExp!X28:X35)</f>
        <v>0</v>
      </c>
      <c r="M29" s="43">
        <f t="shared" si="3"/>
        <v>2895476.15</v>
      </c>
      <c r="N29" s="42">
        <f>SUM(CtroExp!Z28:Z35)</f>
        <v>244773</v>
      </c>
      <c r="O29" s="42">
        <f>SUM(CtroExp!AA28:AA35)</f>
        <v>1138454</v>
      </c>
      <c r="P29" s="42">
        <f aca="true" t="shared" si="4" ref="P29:P46">SUM(M29:O29)</f>
        <v>4278703.15</v>
      </c>
    </row>
    <row r="30" spans="1:16" s="44" customFormat="1" ht="10.5" customHeight="1">
      <c r="A30" s="41" t="s">
        <v>10</v>
      </c>
      <c r="B30" s="42">
        <f>SUM(CtroExp!C41:C48)</f>
        <v>1749216.91</v>
      </c>
      <c r="C30" s="42">
        <f>SUM(CtroExp!D41:D48)</f>
        <v>0</v>
      </c>
      <c r="D30" s="42">
        <f>SUM(CtroExp!E41:E48)</f>
        <v>157584</v>
      </c>
      <c r="E30" s="42">
        <f>SUM(CtroExp!F41:F48)</f>
        <v>0</v>
      </c>
      <c r="F30" s="42">
        <f>SUM(CtroExp!G41:G48)</f>
        <v>0</v>
      </c>
      <c r="G30" s="42">
        <f>SUM(CtroExp!H41:H48)</f>
        <v>0</v>
      </c>
      <c r="H30" s="42">
        <f>SUM(CtroExp!I41:I48)</f>
        <v>0</v>
      </c>
      <c r="I30" s="42">
        <f>SUM(CtroExp!J41:J48)</f>
        <v>0</v>
      </c>
      <c r="J30" s="42">
        <f>SUM(CtroExp!K41:K48)</f>
        <v>0</v>
      </c>
      <c r="K30" s="42">
        <f>SUM(CtroExp!L41:L48)</f>
        <v>0</v>
      </c>
      <c r="L30" s="42">
        <f>SUM(CtroExp!X41:X48)</f>
        <v>0</v>
      </c>
      <c r="M30" s="43">
        <f t="shared" si="3"/>
        <v>1906800.91</v>
      </c>
      <c r="N30" s="42">
        <f>SUM(CtroExp!Z41:Z48)</f>
        <v>888072.6</v>
      </c>
      <c r="O30" s="42">
        <f>SUM(CtroExp!AA41:AA48)</f>
        <v>5498226.132000001</v>
      </c>
      <c r="P30" s="42">
        <f t="shared" si="4"/>
        <v>8293099.642000001</v>
      </c>
    </row>
    <row r="31" spans="1:16" s="44" customFormat="1" ht="10.5" customHeight="1">
      <c r="A31" s="42" t="s">
        <v>224</v>
      </c>
      <c r="B31" s="42">
        <f>SUM(CtroExp!C54:C61)</f>
        <v>1990398.78</v>
      </c>
      <c r="C31" s="42">
        <f>SUM(CtroExp!D54:D61)</f>
        <v>0</v>
      </c>
      <c r="D31" s="42">
        <f>SUM(CtroExp!E54:E61)</f>
        <v>259446.395</v>
      </c>
      <c r="E31" s="42">
        <f>SUM(CtroExp!F54:F61)</f>
        <v>107959.34</v>
      </c>
      <c r="F31" s="42">
        <f>SUM(CtroExp!G54:G61)</f>
        <v>0</v>
      </c>
      <c r="G31" s="42">
        <f>SUM(CtroExp!H54:H61)</f>
        <v>0</v>
      </c>
      <c r="H31" s="42">
        <f>SUM(CtroExp!I54:I61)</f>
        <v>0</v>
      </c>
      <c r="I31" s="42">
        <f>SUM(CtroExp!J54:J61)</f>
        <v>0</v>
      </c>
      <c r="J31" s="42">
        <f>SUM(CtroExp!K54:K61)</f>
        <v>0</v>
      </c>
      <c r="K31" s="42">
        <f>SUM(CtroExp!L54:L61)</f>
        <v>0</v>
      </c>
      <c r="L31" s="42">
        <f>SUM(CtroExp!X54:X61)</f>
        <v>0</v>
      </c>
      <c r="M31" s="89">
        <f t="shared" si="3"/>
        <v>2357804.5149999997</v>
      </c>
      <c r="N31" s="42">
        <f>SUM(CtroExp!Z54:Z61)</f>
        <v>198499</v>
      </c>
      <c r="O31" s="42">
        <f>SUM(CtroExp!AA54:AA61)</f>
        <v>1534048.175</v>
      </c>
      <c r="P31" s="88">
        <f t="shared" si="4"/>
        <v>4090351.6899999995</v>
      </c>
    </row>
    <row r="32" spans="1:16" s="44" customFormat="1" ht="10.5" customHeight="1">
      <c r="A32" s="42" t="s">
        <v>164</v>
      </c>
      <c r="B32" s="42">
        <f>SUM(CtroExp!C67:C74)</f>
        <v>1260476</v>
      </c>
      <c r="C32" s="42">
        <f>SUM(CtroExp!D67:D74)</f>
        <v>0</v>
      </c>
      <c r="D32" s="42">
        <f>SUM(CtroExp!E67:E74)</f>
        <v>0</v>
      </c>
      <c r="E32" s="42">
        <f>SUM(CtroExp!F67:F74)</f>
        <v>15700</v>
      </c>
      <c r="F32" s="42">
        <f>SUM(CtroExp!G67:G74)</f>
        <v>0</v>
      </c>
      <c r="G32" s="42">
        <f>SUM(CtroExp!H67:H74)</f>
        <v>0</v>
      </c>
      <c r="H32" s="42">
        <f>SUM(CtroExp!I67:I74)</f>
        <v>0</v>
      </c>
      <c r="I32" s="42">
        <f>SUM(CtroExp!J67:J74)</f>
        <v>0</v>
      </c>
      <c r="J32" s="42">
        <f>SUM(CtroExp!K67:K74)</f>
        <v>0</v>
      </c>
      <c r="K32" s="42">
        <f>SUM(CtroExp!L67:L74)</f>
        <v>0</v>
      </c>
      <c r="L32" s="42">
        <f>SUM(CtroExp!X67:X74)</f>
        <v>0</v>
      </c>
      <c r="M32" s="55">
        <f t="shared" si="3"/>
        <v>1276176</v>
      </c>
      <c r="N32" s="42">
        <f>SUM(CtroExp!Z67:Z74)</f>
        <v>289677.021</v>
      </c>
      <c r="O32" s="42">
        <f>SUM(CtroExp!AA67:AA74)</f>
        <v>691380</v>
      </c>
      <c r="P32" s="42">
        <f t="shared" si="4"/>
        <v>2257233.0209999997</v>
      </c>
    </row>
    <row r="33" spans="1:16" s="45" customFormat="1" ht="10.5" customHeight="1">
      <c r="A33" s="42" t="s">
        <v>167</v>
      </c>
      <c r="B33" s="42">
        <f>SUM(CtroExp!C86:C86)</f>
        <v>54375</v>
      </c>
      <c r="C33" s="42">
        <f>SUM(CtroExp!D86:D86)</f>
        <v>0</v>
      </c>
      <c r="D33" s="42">
        <f>SUM(CtroExp!E86:E86)</f>
        <v>0</v>
      </c>
      <c r="E33" s="42">
        <f>SUM(CtroExp!F86:F86)</f>
        <v>190578</v>
      </c>
      <c r="F33" s="42">
        <f>SUM(CtroExp!G86:G86)</f>
        <v>0</v>
      </c>
      <c r="G33" s="42">
        <f>SUM(CtroExp!H86:H86)</f>
        <v>0</v>
      </c>
      <c r="H33" s="42">
        <f>SUM(CtroExp!I86:I86)</f>
        <v>0</v>
      </c>
      <c r="I33" s="42">
        <f>SUM(CtroExp!J86:J86)</f>
        <v>0</v>
      </c>
      <c r="J33" s="42">
        <f>SUM(CtroExp!K86:K86)</f>
        <v>0</v>
      </c>
      <c r="K33" s="42">
        <f>SUM(CtroExp!L86:L86)</f>
        <v>0</v>
      </c>
      <c r="L33" s="42">
        <f>SUM(CtroExp!X86:X86)</f>
        <v>0</v>
      </c>
      <c r="M33" s="43">
        <f t="shared" si="3"/>
        <v>244953</v>
      </c>
      <c r="N33" s="42">
        <f>SUM(CtroExp!Z86:Z86)</f>
        <v>30500</v>
      </c>
      <c r="O33" s="42">
        <f>SUM(CtroExp!AA86:AA86)</f>
        <v>72321</v>
      </c>
      <c r="P33" s="42">
        <f t="shared" si="4"/>
        <v>347774</v>
      </c>
    </row>
    <row r="34" spans="1:16" s="44" customFormat="1" ht="10.5" customHeight="1">
      <c r="A34" s="41" t="s">
        <v>12</v>
      </c>
      <c r="B34" s="42">
        <f>SUM(CtroExp!C93:C100)</f>
        <v>685522</v>
      </c>
      <c r="C34" s="42">
        <f>SUM(CtroExp!D93:D100)</f>
        <v>0</v>
      </c>
      <c r="D34" s="42">
        <f>SUM(CtroExp!E93:E100)</f>
        <v>469913.97000000003</v>
      </c>
      <c r="E34" s="42">
        <f>SUM(CtroExp!F93:F100)</f>
        <v>0</v>
      </c>
      <c r="F34" s="42">
        <f>SUM(CtroExp!G93:G100)</f>
        <v>0</v>
      </c>
      <c r="G34" s="42">
        <f>SUM(CtroExp!H93:H100)</f>
        <v>0</v>
      </c>
      <c r="H34" s="42">
        <f>SUM(CtroExp!I93:I100)</f>
        <v>0</v>
      </c>
      <c r="I34" s="42">
        <f>SUM(CtroExp!J93:J100)</f>
        <v>0</v>
      </c>
      <c r="J34" s="42">
        <f>SUM(CtroExp!K93:K100)</f>
        <v>0</v>
      </c>
      <c r="K34" s="42">
        <f>SUM(CtroExp!L93:L100)</f>
        <v>0</v>
      </c>
      <c r="L34" s="42">
        <f>SUM(CtroExp!X93:X100)</f>
        <v>0</v>
      </c>
      <c r="M34" s="43">
        <f t="shared" si="3"/>
        <v>1155435.97</v>
      </c>
      <c r="N34" s="42">
        <f>SUM(CtroExp!Z93:Z100)</f>
        <v>77587.09</v>
      </c>
      <c r="O34" s="42">
        <f>SUM(CtroExp!AA93:AA100)</f>
        <v>507597.03</v>
      </c>
      <c r="P34" s="42">
        <f t="shared" si="4"/>
        <v>1740620.09</v>
      </c>
    </row>
    <row r="35" spans="1:16" s="44" customFormat="1" ht="10.5" customHeight="1">
      <c r="A35" s="42" t="s">
        <v>223</v>
      </c>
      <c r="B35" s="42">
        <f>SUM(CtroExp!C106:C113)</f>
        <v>889110</v>
      </c>
      <c r="C35" s="42">
        <f>SUM(CtroExp!D106:D113)</f>
        <v>53874</v>
      </c>
      <c r="D35" s="42">
        <f>SUM(CtroExp!E106:E113)</f>
        <v>510150</v>
      </c>
      <c r="E35" s="42">
        <f>SUM(CtroExp!F106:F113)</f>
        <v>657944</v>
      </c>
      <c r="F35" s="42">
        <f>SUM(CtroExp!G106:G113)</f>
        <v>0</v>
      </c>
      <c r="G35" s="42">
        <f>SUM(CtroExp!H106:H113)</f>
        <v>0</v>
      </c>
      <c r="H35" s="42">
        <f>SUM(CtroExp!I106:I113)</f>
        <v>0</v>
      </c>
      <c r="I35" s="42">
        <f>SUM(CtroExp!J106:J113)</f>
        <v>0</v>
      </c>
      <c r="J35" s="42">
        <f>SUM(CtroExp!K106:K113)</f>
        <v>0</v>
      </c>
      <c r="K35" s="42">
        <f>SUM(CtroExp!L106:L113)</f>
        <v>0</v>
      </c>
      <c r="L35" s="42">
        <f>SUM(CtroExp!X106:X113)</f>
        <v>0</v>
      </c>
      <c r="M35" s="43">
        <f t="shared" si="3"/>
        <v>2111078</v>
      </c>
      <c r="N35" s="42">
        <f>SUM(CtroExp!Z106:Z113)</f>
        <v>11340</v>
      </c>
      <c r="O35" s="42">
        <f>SUM(CtroExp!AA106:AA113)</f>
        <v>0</v>
      </c>
      <c r="P35" s="42">
        <f t="shared" si="4"/>
        <v>2122418</v>
      </c>
    </row>
    <row r="36" spans="1:16" s="44" customFormat="1" ht="10.5" customHeight="1">
      <c r="A36" s="41" t="s">
        <v>14</v>
      </c>
      <c r="B36" s="42">
        <f>SUM(CtroExp!C119:C126)</f>
        <v>587975</v>
      </c>
      <c r="C36" s="42">
        <f>SUM(CtroExp!D119:D126)</f>
        <v>0</v>
      </c>
      <c r="D36" s="42">
        <f>SUM(CtroExp!E119:E126)</f>
        <v>0</v>
      </c>
      <c r="E36" s="42">
        <f>SUM(CtroExp!F119:F126)</f>
        <v>0</v>
      </c>
      <c r="F36" s="42">
        <f>SUM(CtroExp!G119:G126)</f>
        <v>0</v>
      </c>
      <c r="G36" s="42">
        <f>SUM(CtroExp!H119:H126)</f>
        <v>0</v>
      </c>
      <c r="H36" s="42">
        <f>SUM(CtroExp!I119:I126)</f>
        <v>0</v>
      </c>
      <c r="I36" s="42">
        <f>SUM(CtroExp!J119:J126)</f>
        <v>0</v>
      </c>
      <c r="J36" s="42">
        <f>SUM(CtroExp!K119:K126)</f>
        <v>0</v>
      </c>
      <c r="K36" s="42">
        <f>SUM(CtroExp!L119:L126)</f>
        <v>0</v>
      </c>
      <c r="L36" s="42">
        <f>SUM(CtroExp!X119:X126)</f>
        <v>15926</v>
      </c>
      <c r="M36" s="43">
        <f t="shared" si="3"/>
        <v>603901</v>
      </c>
      <c r="N36" s="42">
        <f>SUM(CtroExp!Z119:Z126)</f>
        <v>536507</v>
      </c>
      <c r="O36" s="42">
        <f>SUM(CtroExp!AA119:AA126)</f>
        <v>2759753</v>
      </c>
      <c r="P36" s="42">
        <f t="shared" si="4"/>
        <v>3900161</v>
      </c>
    </row>
    <row r="37" spans="1:16" s="44" customFormat="1" ht="10.5" customHeight="1">
      <c r="A37" s="41" t="s">
        <v>83</v>
      </c>
      <c r="B37" s="42">
        <f>SUM(CtroExp!C132:C139)</f>
        <v>967981</v>
      </c>
      <c r="C37" s="42">
        <f>SUM(CtroExp!D132:D139)</f>
        <v>0</v>
      </c>
      <c r="D37" s="42">
        <f>SUM(CtroExp!E132:E139)</f>
        <v>159500</v>
      </c>
      <c r="E37" s="42">
        <f>SUM(CtroExp!F132:F139)</f>
        <v>0</v>
      </c>
      <c r="F37" s="42">
        <f>SUM(CtroExp!G132:G139)</f>
        <v>0</v>
      </c>
      <c r="G37" s="42">
        <f>SUM(CtroExp!H132:H139)</f>
        <v>0</v>
      </c>
      <c r="H37" s="42">
        <f>SUM(CtroExp!I132:I139)</f>
        <v>0</v>
      </c>
      <c r="I37" s="42">
        <f>SUM(CtroExp!J132:J139)</f>
        <v>0</v>
      </c>
      <c r="J37" s="42">
        <f>SUM(CtroExp!K132:K139)</f>
        <v>0</v>
      </c>
      <c r="K37" s="42">
        <f>SUM(CtroExp!L132:L139)</f>
        <v>0</v>
      </c>
      <c r="L37" s="42">
        <f>SUM(CtroExp!X132:X139)</f>
        <v>0</v>
      </c>
      <c r="M37" s="43">
        <f t="shared" si="3"/>
        <v>1127481</v>
      </c>
      <c r="N37" s="42">
        <f>SUM(CtroExp!Z132:Z139)</f>
        <v>308980</v>
      </c>
      <c r="O37" s="42">
        <f>SUM(CtroExp!AA132:AA139)</f>
        <v>2036871</v>
      </c>
      <c r="P37" s="42">
        <f t="shared" si="4"/>
        <v>3473332</v>
      </c>
    </row>
    <row r="38" spans="1:16" s="44" customFormat="1" ht="10.5" customHeight="1">
      <c r="A38" s="47" t="s">
        <v>25</v>
      </c>
      <c r="B38" s="42">
        <f>SUM(CtroExp!C145:C152)</f>
        <v>1624897</v>
      </c>
      <c r="C38" s="42">
        <f>SUM(CtroExp!D145:D152)</f>
        <v>95097</v>
      </c>
      <c r="D38" s="42">
        <f>SUM(CtroExp!E145:E152)</f>
        <v>482196</v>
      </c>
      <c r="E38" s="42">
        <f>SUM(CtroExp!F145:F152)</f>
        <v>239898</v>
      </c>
      <c r="F38" s="42">
        <f>SUM(CtroExp!G145:G152)</f>
        <v>0</v>
      </c>
      <c r="G38" s="42">
        <f>SUM(CtroExp!H145:H152)</f>
        <v>0</v>
      </c>
      <c r="H38" s="42">
        <f>SUM(CtroExp!I145:I152)</f>
        <v>0</v>
      </c>
      <c r="I38" s="42">
        <f>SUM(CtroExp!J145:J152)</f>
        <v>0</v>
      </c>
      <c r="J38" s="42">
        <f>SUM(CtroExp!K145:K152)</f>
        <v>0</v>
      </c>
      <c r="K38" s="42">
        <f>SUM(CtroExp!L145:L152)</f>
        <v>0</v>
      </c>
      <c r="L38" s="42">
        <f>SUM(CtroExp!X145:X152)</f>
        <v>0</v>
      </c>
      <c r="M38" s="43">
        <f t="shared" si="3"/>
        <v>2442088</v>
      </c>
      <c r="N38" s="42">
        <f>SUM(CtroExp!Z145:Z152)</f>
        <v>0</v>
      </c>
      <c r="O38" s="42">
        <f>SUM(CtroExp!AA145:AA152)</f>
        <v>0</v>
      </c>
      <c r="P38" s="42">
        <f t="shared" si="4"/>
        <v>2442088</v>
      </c>
    </row>
    <row r="39" spans="1:16" s="44" customFormat="1" ht="10.5" customHeight="1">
      <c r="A39" s="42" t="s">
        <v>84</v>
      </c>
      <c r="B39" s="42">
        <f>SUM(CtroExp!C158:C165)</f>
        <v>0</v>
      </c>
      <c r="C39" s="42">
        <f>SUM(CtroExp!D158:D165)</f>
        <v>0</v>
      </c>
      <c r="D39" s="42">
        <f>SUM(CtroExp!E158:E165)</f>
        <v>0</v>
      </c>
      <c r="E39" s="42">
        <f>SUM(CtroExp!F158:F165)</f>
        <v>105729.39</v>
      </c>
      <c r="F39" s="42">
        <f>SUM(CtroExp!G158:G165)</f>
        <v>0</v>
      </c>
      <c r="G39" s="42">
        <f>SUM(CtroExp!H158:H165)</f>
        <v>0</v>
      </c>
      <c r="H39" s="42">
        <f>SUM(CtroExp!I158:I165)</f>
        <v>0</v>
      </c>
      <c r="I39" s="42">
        <f>SUM(CtroExp!J158:J165)</f>
        <v>0</v>
      </c>
      <c r="J39" s="42">
        <f>SUM(CtroExp!K158:K165)</f>
        <v>0</v>
      </c>
      <c r="K39" s="42">
        <f>SUM(CtroExp!L158:L165)</f>
        <v>0</v>
      </c>
      <c r="L39" s="42">
        <f>SUM(CtroExp!X158:X165)</f>
        <v>0</v>
      </c>
      <c r="M39" s="43">
        <f t="shared" si="3"/>
        <v>105729.39</v>
      </c>
      <c r="N39" s="42">
        <f>SUM(CtroExp!Z158:Z165)</f>
        <v>304570.28500000003</v>
      </c>
      <c r="O39" s="42">
        <f>SUM(CtroExp!AA158:AA165)</f>
        <v>1646548.24</v>
      </c>
      <c r="P39" s="42">
        <f t="shared" si="4"/>
        <v>2056847.915</v>
      </c>
    </row>
    <row r="40" spans="1:16" s="45" customFormat="1" ht="10.5" customHeight="1">
      <c r="A40" s="46" t="s">
        <v>26</v>
      </c>
      <c r="B40" s="42">
        <f>SUM(CtroExp!C171:C178)</f>
        <v>1878756.7249999999</v>
      </c>
      <c r="C40" s="42">
        <f>SUM(CtroExp!D171:D178)</f>
        <v>0</v>
      </c>
      <c r="D40" s="42">
        <f>SUM(CtroExp!E171:E178)</f>
        <v>524154.34500000003</v>
      </c>
      <c r="E40" s="42">
        <f>SUM(CtroExp!F171:F178)</f>
        <v>229136.8</v>
      </c>
      <c r="F40" s="42">
        <f>SUM(CtroExp!G171:G178)</f>
        <v>0</v>
      </c>
      <c r="G40" s="42">
        <f>SUM(CtroExp!H171:H178)</f>
        <v>151343.195</v>
      </c>
      <c r="H40" s="42">
        <f>SUM(CtroExp!I171:I178)</f>
        <v>0</v>
      </c>
      <c r="I40" s="42">
        <f>SUM(CtroExp!J171:J178)</f>
        <v>0</v>
      </c>
      <c r="J40" s="42">
        <f>SUM(CtroExp!K171:K178)</f>
        <v>0</v>
      </c>
      <c r="K40" s="42">
        <f>SUM(CtroExp!L171:L178)</f>
        <v>0</v>
      </c>
      <c r="L40" s="42">
        <f>SUM(CtroExp!X171:X178)</f>
        <v>112324.53499999999</v>
      </c>
      <c r="M40" s="43">
        <f t="shared" si="3"/>
        <v>2895715.5999999996</v>
      </c>
      <c r="N40" s="42">
        <f>SUM(CtroExp!Z171:Z178)</f>
        <v>0</v>
      </c>
      <c r="O40" s="42">
        <f>SUM(CtroExp!AA171:AA178)</f>
        <v>0</v>
      </c>
      <c r="P40" s="42">
        <f t="shared" si="4"/>
        <v>2895715.5999999996</v>
      </c>
    </row>
    <row r="41" spans="1:16" s="44" customFormat="1" ht="10.5" customHeight="1">
      <c r="A41" s="41" t="s">
        <v>103</v>
      </c>
      <c r="B41" s="42">
        <f>SUM(CtroExp!C184:C191)</f>
        <v>1275372</v>
      </c>
      <c r="C41" s="42">
        <f>SUM(CtroExp!D184:D191)</f>
        <v>0</v>
      </c>
      <c r="D41" s="42">
        <f>SUM(CtroExp!E184:E191)</f>
        <v>296300</v>
      </c>
      <c r="E41" s="42">
        <f>SUM(CtroExp!F184:F191)</f>
        <v>0</v>
      </c>
      <c r="F41" s="42">
        <f>SUM(CtroExp!G184:G191)</f>
        <v>0</v>
      </c>
      <c r="G41" s="42">
        <f>SUM(CtroExp!H184:H191)</f>
        <v>0</v>
      </c>
      <c r="H41" s="42">
        <f>SUM(CtroExp!I184:I191)</f>
        <v>0</v>
      </c>
      <c r="I41" s="42">
        <f>SUM(CtroExp!J184:J191)</f>
        <v>8850</v>
      </c>
      <c r="J41" s="42">
        <f>SUM(CtroExp!K184:K191)</f>
        <v>0</v>
      </c>
      <c r="K41" s="42">
        <f>SUM(CtroExp!L184:L191)</f>
        <v>0</v>
      </c>
      <c r="L41" s="42">
        <f>SUM(CtroExp!X184:X191)</f>
        <v>0</v>
      </c>
      <c r="M41" s="43">
        <f t="shared" si="3"/>
        <v>1580522</v>
      </c>
      <c r="N41" s="42">
        <f>SUM(CtroExp!Z184:Z191)</f>
        <v>140486</v>
      </c>
      <c r="O41" s="42">
        <f>SUM(CtroExp!AA184:AA191)</f>
        <v>1314798</v>
      </c>
      <c r="P41" s="42">
        <f t="shared" si="4"/>
        <v>3035806</v>
      </c>
    </row>
    <row r="42" spans="1:16" s="44" customFormat="1" ht="10.5" customHeight="1">
      <c r="A42" s="41" t="s">
        <v>17</v>
      </c>
      <c r="B42" s="42">
        <f>SUM(CtroExp!C197:C204)</f>
        <v>3033495</v>
      </c>
      <c r="C42" s="42">
        <f>SUM(CtroExp!D197:D204)</f>
        <v>0</v>
      </c>
      <c r="D42" s="42">
        <f>SUM(CtroExp!E197:E204)</f>
        <v>337886</v>
      </c>
      <c r="E42" s="42">
        <f>SUM(CtroExp!F197:F204)</f>
        <v>365141</v>
      </c>
      <c r="F42" s="42">
        <f>SUM(CtroExp!G197:G204)</f>
        <v>0</v>
      </c>
      <c r="G42" s="42">
        <f>SUM(CtroExp!H197:H204)</f>
        <v>0</v>
      </c>
      <c r="H42" s="42">
        <f>SUM(CtroExp!I197:I204)</f>
        <v>0</v>
      </c>
      <c r="I42" s="42">
        <f>SUM(CtroExp!J197:J204)</f>
        <v>8250</v>
      </c>
      <c r="J42" s="42">
        <f>SUM(CtroExp!K197:K204)</f>
        <v>0</v>
      </c>
      <c r="K42" s="42">
        <f>SUM(CtroExp!L197:L204)</f>
        <v>0</v>
      </c>
      <c r="L42" s="42">
        <f>SUM(CtroExp!X197:X204)</f>
        <v>0</v>
      </c>
      <c r="M42" s="43">
        <f t="shared" si="3"/>
        <v>3744772</v>
      </c>
      <c r="N42" s="42">
        <f>SUM(CtroExp!Z197:Z204)</f>
        <v>0</v>
      </c>
      <c r="O42" s="42">
        <f>SUM(CtroExp!AA197:AA204)</f>
        <v>0</v>
      </c>
      <c r="P42" s="42">
        <f t="shared" si="4"/>
        <v>3744772</v>
      </c>
    </row>
    <row r="43" spans="1:16" s="44" customFormat="1" ht="10.5" customHeight="1">
      <c r="A43" s="46" t="s">
        <v>27</v>
      </c>
      <c r="B43" s="42">
        <f>SUM(CtroExp!C210:C217)</f>
        <v>76550</v>
      </c>
      <c r="C43" s="42">
        <f>SUM(CtroExp!D210:D217)</f>
        <v>62014.25</v>
      </c>
      <c r="D43" s="42">
        <f>SUM(CtroExp!E210:E217)</f>
        <v>26250</v>
      </c>
      <c r="E43" s="42">
        <f>SUM(CtroExp!F210:F217)</f>
        <v>3151.75</v>
      </c>
      <c r="F43" s="42">
        <f>SUM(CtroExp!G210:G217)</f>
        <v>0</v>
      </c>
      <c r="G43" s="42">
        <f>SUM(CtroExp!H210:H217)</f>
        <v>0</v>
      </c>
      <c r="H43" s="42">
        <f>SUM(CtroExp!I210:I217)</f>
        <v>0</v>
      </c>
      <c r="I43" s="42">
        <f>SUM(CtroExp!J210:J217)</f>
        <v>27500</v>
      </c>
      <c r="J43" s="42">
        <f>SUM(CtroExp!K210:K217)</f>
        <v>0</v>
      </c>
      <c r="K43" s="42">
        <f>SUM(CtroExp!L210:L217)</f>
        <v>0</v>
      </c>
      <c r="L43" s="42">
        <f>SUM(CtroExp!X210:X217)</f>
        <v>0</v>
      </c>
      <c r="M43" s="43">
        <f t="shared" si="3"/>
        <v>195466</v>
      </c>
      <c r="N43" s="42">
        <f>SUM(CtroExp!Z210:Z217)</f>
        <v>0</v>
      </c>
      <c r="O43" s="42">
        <f>SUM(CtroExp!AA210:AA217)</f>
        <v>0</v>
      </c>
      <c r="P43" s="42">
        <f t="shared" si="4"/>
        <v>195466</v>
      </c>
    </row>
    <row r="44" spans="1:16" s="44" customFormat="1" ht="10.5" customHeight="1">
      <c r="A44" s="46" t="s">
        <v>55</v>
      </c>
      <c r="B44" s="42">
        <f>SUM(CtroExp!C223:C230)+SUM(CtroExp!C236:C243)</f>
        <v>0</v>
      </c>
      <c r="C44" s="42">
        <f>SUM(CtroExp!D223:D230)+SUM(CtroExp!D236:D243)</f>
        <v>0</v>
      </c>
      <c r="D44" s="42">
        <f>SUM(CtroExp!E223:E230)+SUM(CtroExp!E236:E243)</f>
        <v>62742</v>
      </c>
      <c r="E44" s="42">
        <f>SUM(CtroExp!F223:F230)+SUM(CtroExp!F236:F243)</f>
        <v>0</v>
      </c>
      <c r="F44" s="42">
        <f>SUM(CtroExp!G223:G230)+SUM(CtroExp!G236:G243)</f>
        <v>0</v>
      </c>
      <c r="G44" s="42">
        <f>SUM(CtroExp!H223:H230)+SUM(CtroExp!H236:H243)</f>
        <v>0</v>
      </c>
      <c r="H44" s="42">
        <f>SUM(CtroExp!I223:I230)+SUM(CtroExp!I236:I243)</f>
        <v>0</v>
      </c>
      <c r="I44" s="42">
        <f>SUM(CtroExp!J223:J230)+SUM(CtroExp!J236:J243)</f>
        <v>0</v>
      </c>
      <c r="J44" s="42">
        <f>SUM(CtroExp!K223:K230)+SUM(CtroExp!K236:K243)</f>
        <v>0</v>
      </c>
      <c r="K44" s="42">
        <f>SUM(CtroExp!L223:L230)+SUM(CtroExp!L236:L243)</f>
        <v>0</v>
      </c>
      <c r="L44" s="42">
        <f>SUM(CtroExp!X223:X230)+SUM(CtroExp!X236:X243)</f>
        <v>0</v>
      </c>
      <c r="M44" s="43">
        <f t="shared" si="3"/>
        <v>62742</v>
      </c>
      <c r="N44" s="42">
        <f>SUM(CtroExp!Z223:Z230)+SUM(CtroExp!Z236:Z243)</f>
        <v>0</v>
      </c>
      <c r="O44" s="42">
        <f>SUM(CtroExp!AA223:AA230)+SUM(CtroExp!AA236:AA243)</f>
        <v>0</v>
      </c>
      <c r="P44" s="42">
        <f t="shared" si="4"/>
        <v>62742</v>
      </c>
    </row>
    <row r="45" spans="1:16" s="44" customFormat="1" ht="10.5" customHeight="1">
      <c r="A45" s="48" t="s">
        <v>151</v>
      </c>
      <c r="B45" s="42">
        <f>SUM(CtroExp!C249:C256)</f>
        <v>17000</v>
      </c>
      <c r="C45" s="42">
        <f>SUM(CtroExp!D249:D256)</f>
        <v>0</v>
      </c>
      <c r="D45" s="42">
        <f>SUM(CtroExp!E249:E256)</f>
        <v>0</v>
      </c>
      <c r="E45" s="42">
        <f>SUM(CtroExp!F249:F256)</f>
        <v>0</v>
      </c>
      <c r="F45" s="42">
        <f>SUM(CtroExp!G249:G256)</f>
        <v>0</v>
      </c>
      <c r="G45" s="42">
        <f>SUM(CtroExp!H249:H256)</f>
        <v>0</v>
      </c>
      <c r="H45" s="42">
        <f>SUM(CtroExp!I249:I256)</f>
        <v>0</v>
      </c>
      <c r="I45" s="42">
        <f>SUM(CtroExp!J249:J256)</f>
        <v>0</v>
      </c>
      <c r="J45" s="42">
        <f>SUM(CtroExp!K249:K256)</f>
        <v>0</v>
      </c>
      <c r="K45" s="42">
        <f>SUM(CtroExp!L249:L256)</f>
        <v>0</v>
      </c>
      <c r="L45" s="42">
        <f>SUM(CtroExp!X249:X256)</f>
        <v>0</v>
      </c>
      <c r="M45" s="43">
        <f t="shared" si="3"/>
        <v>17000</v>
      </c>
      <c r="N45" s="42">
        <f>SUM(CtroExp!Z249:Z256)</f>
        <v>10000</v>
      </c>
      <c r="O45" s="42">
        <f>SUM(CtroExp!AA249:AA256)</f>
        <v>204483</v>
      </c>
      <c r="P45" s="42">
        <f t="shared" si="4"/>
        <v>231483</v>
      </c>
    </row>
    <row r="46" spans="1:16" s="44" customFormat="1" ht="10.5" customHeight="1">
      <c r="A46" s="46" t="s">
        <v>140</v>
      </c>
      <c r="B46" s="42">
        <f>SUM(CtroExp!C262:C269)</f>
        <v>0</v>
      </c>
      <c r="C46" s="42">
        <f>SUM(CtroExp!D262:D269)</f>
        <v>0</v>
      </c>
      <c r="D46" s="42">
        <f>SUM(CtroExp!E262:E269)</f>
        <v>16474.01</v>
      </c>
      <c r="E46" s="42">
        <f>SUM(CtroExp!F262:F269)</f>
        <v>67305.98999999999</v>
      </c>
      <c r="F46" s="42">
        <f>SUM(CtroExp!G262:G269)</f>
        <v>0</v>
      </c>
      <c r="G46" s="42">
        <f>SUM(CtroExp!H262:H269)</f>
        <v>0</v>
      </c>
      <c r="H46" s="42">
        <f>SUM(CtroExp!I262:I269)</f>
        <v>0</v>
      </c>
      <c r="I46" s="42">
        <f>SUM(CtroExp!J262:J269)</f>
        <v>0</v>
      </c>
      <c r="J46" s="42">
        <f>SUM(CtroExp!K262:K269)</f>
        <v>0</v>
      </c>
      <c r="K46" s="42">
        <f>SUM(CtroExp!L262:L269)</f>
        <v>0</v>
      </c>
      <c r="L46" s="42">
        <f>SUM(CtroExp!X262:X269)</f>
        <v>0</v>
      </c>
      <c r="M46" s="43">
        <f t="shared" si="3"/>
        <v>83779.99999999999</v>
      </c>
      <c r="N46" s="42">
        <f>SUM(CtroExp!Z262:Z269)</f>
        <v>0</v>
      </c>
      <c r="O46" s="42">
        <f>SUM(CtroExp!AA262:AA269)</f>
        <v>0</v>
      </c>
      <c r="P46" s="42">
        <f t="shared" si="4"/>
        <v>83779.99999999999</v>
      </c>
    </row>
    <row r="47" spans="1:16" ht="12" customHeight="1">
      <c r="A47" s="8" t="s">
        <v>16</v>
      </c>
      <c r="B47" s="8">
        <f>SUM(B27:B46)</f>
        <v>20826732.96</v>
      </c>
      <c r="C47" s="8">
        <f aca="true" t="shared" si="5" ref="C47:P47">SUM(C27:C46)</f>
        <v>210985.25</v>
      </c>
      <c r="D47" s="8">
        <f t="shared" si="5"/>
        <v>3932857.3400000003</v>
      </c>
      <c r="E47" s="8">
        <f t="shared" si="5"/>
        <v>2036414.44</v>
      </c>
      <c r="F47" s="8">
        <f t="shared" si="5"/>
        <v>0</v>
      </c>
      <c r="G47" s="8">
        <f t="shared" si="5"/>
        <v>151343.195</v>
      </c>
      <c r="H47" s="8">
        <f t="shared" si="5"/>
        <v>0</v>
      </c>
      <c r="I47" s="8">
        <f t="shared" si="5"/>
        <v>61848.35</v>
      </c>
      <c r="J47" s="8">
        <f t="shared" si="5"/>
        <v>0</v>
      </c>
      <c r="K47" s="8">
        <f t="shared" si="5"/>
        <v>0</v>
      </c>
      <c r="L47" s="8">
        <f t="shared" si="5"/>
        <v>128250.53499999999</v>
      </c>
      <c r="M47" s="52">
        <f t="shared" si="5"/>
        <v>27348432.07</v>
      </c>
      <c r="N47" s="53">
        <f t="shared" si="5"/>
        <v>4295785.296</v>
      </c>
      <c r="O47" s="8">
        <f t="shared" si="5"/>
        <v>22591543.527</v>
      </c>
      <c r="P47" s="8">
        <f t="shared" si="5"/>
        <v>54235760.89299999</v>
      </c>
    </row>
    <row r="48" spans="1:16" ht="18.75" customHeight="1">
      <c r="A48" s="144" t="s">
        <v>222</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1.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19" sqref="A19"/>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7" width="11.875" style="1" bestFit="1" customWidth="1"/>
    <col min="18" max="16384" width="11.375" style="1" customWidth="1"/>
  </cols>
  <sheetData>
    <row r="1" ht="14.25" customHeight="1">
      <c r="A1" s="91" t="s">
        <v>56</v>
      </c>
    </row>
    <row r="2" ht="12.75" customHeight="1">
      <c r="A2" s="93" t="s">
        <v>190</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CtroExp!C10</f>
        <v>118119</v>
      </c>
      <c r="C4" s="42">
        <f>CtroExp!D10</f>
        <v>0</v>
      </c>
      <c r="D4" s="42">
        <f>CtroExp!E10</f>
        <v>0</v>
      </c>
      <c r="E4" s="42">
        <f>CtroExp!F10</f>
        <v>0</v>
      </c>
      <c r="F4" s="42">
        <f>CtroExp!G10</f>
        <v>0</v>
      </c>
      <c r="G4" s="42">
        <f>CtroExp!H10</f>
        <v>0</v>
      </c>
      <c r="H4" s="42">
        <f>CtroExp!I10</f>
        <v>0</v>
      </c>
      <c r="I4" s="42">
        <f>CtroExp!J10</f>
        <v>0</v>
      </c>
      <c r="J4" s="42">
        <f>CtroExp!K10</f>
        <v>0</v>
      </c>
      <c r="K4" s="42">
        <f>CtroExp!L10</f>
        <v>0</v>
      </c>
      <c r="L4" s="42">
        <f>CtroExp!X10</f>
        <v>0</v>
      </c>
      <c r="M4" s="43">
        <f>SUM(B4:L4)</f>
        <v>118119</v>
      </c>
      <c r="N4" s="42">
        <f>CtroExp!Z10</f>
        <v>13282</v>
      </c>
      <c r="O4" s="42">
        <f>CtroExp!AA10</f>
        <v>75722</v>
      </c>
      <c r="P4" s="42">
        <f>SUM(M4:O4)</f>
        <v>207123</v>
      </c>
      <c r="Q4" s="49"/>
    </row>
    <row r="5" spans="1:17" s="44" customFormat="1" ht="10.5" customHeight="1">
      <c r="A5" s="103" t="s">
        <v>148</v>
      </c>
      <c r="B5" s="42">
        <f>CtroExp!C23</f>
        <v>271926</v>
      </c>
      <c r="C5" s="42">
        <f>CtroExp!D23</f>
        <v>0</v>
      </c>
      <c r="D5" s="42">
        <f>CtroExp!E23</f>
        <v>0</v>
      </c>
      <c r="E5" s="42">
        <f>CtroExp!F23</f>
        <v>10333.333333333334</v>
      </c>
      <c r="F5" s="42">
        <f>CtroExp!G23</f>
        <v>0</v>
      </c>
      <c r="G5" s="42">
        <f>CtroExp!H23</f>
        <v>0</v>
      </c>
      <c r="H5" s="42">
        <f>CtroExp!I23</f>
        <v>0</v>
      </c>
      <c r="I5" s="42">
        <f>CtroExp!J23</f>
        <v>0</v>
      </c>
      <c r="J5" s="42">
        <f>CtroExp!K23</f>
        <v>0</v>
      </c>
      <c r="K5" s="42">
        <f>CtroExp!L23</f>
        <v>0</v>
      </c>
      <c r="L5" s="42">
        <f>CtroExp!X23</f>
        <v>0</v>
      </c>
      <c r="M5" s="43">
        <f>SUM(B5:L5)</f>
        <v>282259.3333333333</v>
      </c>
      <c r="N5" s="42">
        <f>CtroExp!Z23</f>
        <v>151946</v>
      </c>
      <c r="O5" s="42">
        <f>CtroExp!AA23</f>
        <v>724701</v>
      </c>
      <c r="P5" s="42">
        <f>SUM(M5:O5)</f>
        <v>1158906.3333333333</v>
      </c>
      <c r="Q5" s="49"/>
    </row>
    <row r="6" spans="1:17" s="44" customFormat="1" ht="10.5" customHeight="1">
      <c r="A6" s="123" t="s">
        <v>155</v>
      </c>
      <c r="B6" s="41">
        <f>CtroExp!C36</f>
        <v>338067</v>
      </c>
      <c r="C6" s="42">
        <f>CtroExp!D36</f>
        <v>0</v>
      </c>
      <c r="D6" s="42">
        <f>CtroExp!E36</f>
        <v>0</v>
      </c>
      <c r="E6" s="42">
        <f>CtroExp!F36</f>
        <v>0</v>
      </c>
      <c r="F6" s="42">
        <f>CtroExp!G36</f>
        <v>0</v>
      </c>
      <c r="G6" s="42">
        <f>CtroExp!H36</f>
        <v>0</v>
      </c>
      <c r="H6" s="42">
        <f>CtroExp!I36</f>
        <v>0</v>
      </c>
      <c r="I6" s="42">
        <f>CtroExp!J36</f>
        <v>0</v>
      </c>
      <c r="J6" s="42">
        <f>CtroExp!K36</f>
        <v>0</v>
      </c>
      <c r="K6" s="42">
        <f>CtroExp!L36</f>
        <v>0</v>
      </c>
      <c r="L6" s="42">
        <f>CtroExp!X36</f>
        <v>0</v>
      </c>
      <c r="M6" s="55">
        <f aca="true" t="shared" si="0" ref="M6:M23">SUM(B6:L6)</f>
        <v>338067</v>
      </c>
      <c r="N6" s="42">
        <f>CtroExp!Z36</f>
        <v>7900</v>
      </c>
      <c r="O6" s="42">
        <f>CtroExp!AA36</f>
        <v>138110</v>
      </c>
      <c r="P6" s="42">
        <f aca="true" t="shared" si="1" ref="P6:P23">SUM(M6:O6)</f>
        <v>484077</v>
      </c>
      <c r="Q6" s="49"/>
    </row>
    <row r="7" spans="1:16" s="44" customFormat="1" ht="10.5" customHeight="1">
      <c r="A7" s="41" t="s">
        <v>10</v>
      </c>
      <c r="B7" s="41">
        <f>CtroExp!C49</f>
        <v>330583.2699999999</v>
      </c>
      <c r="C7" s="41">
        <f>CtroExp!D49</f>
        <v>0</v>
      </c>
      <c r="D7" s="41">
        <f>CtroExp!E49</f>
        <v>0</v>
      </c>
      <c r="E7" s="41">
        <f>CtroExp!F49</f>
        <v>0</v>
      </c>
      <c r="F7" s="41">
        <f>CtroExp!G49</f>
        <v>0</v>
      </c>
      <c r="G7" s="41">
        <f>CtroExp!H49</f>
        <v>0</v>
      </c>
      <c r="H7" s="41">
        <f>CtroExp!I49</f>
        <v>0</v>
      </c>
      <c r="I7" s="41">
        <f>CtroExp!J49</f>
        <v>0</v>
      </c>
      <c r="J7" s="41">
        <f>CtroExp!K49</f>
        <v>0</v>
      </c>
      <c r="K7" s="41">
        <f>CtroExp!L49</f>
        <v>0</v>
      </c>
      <c r="L7" s="41">
        <f>CtroExp!X49</f>
        <v>0</v>
      </c>
      <c r="M7" s="43">
        <f t="shared" si="0"/>
        <v>330583.2699999999</v>
      </c>
      <c r="N7" s="41">
        <f>CtroExp!Z49</f>
        <v>84980</v>
      </c>
      <c r="O7" s="41">
        <f>CtroExp!AA49</f>
        <v>776598.862</v>
      </c>
      <c r="P7" s="42">
        <f t="shared" si="1"/>
        <v>1192162.1319999998</v>
      </c>
    </row>
    <row r="8" spans="1:16" s="44" customFormat="1" ht="10.5" customHeight="1">
      <c r="A8" s="42" t="s">
        <v>224</v>
      </c>
      <c r="B8" s="41">
        <f>CtroExp!C62</f>
        <v>212200</v>
      </c>
      <c r="C8" s="41">
        <f>CtroExp!D62</f>
        <v>0</v>
      </c>
      <c r="D8" s="41">
        <f>CtroExp!E62</f>
        <v>0</v>
      </c>
      <c r="E8" s="41">
        <f>CtroExp!F62</f>
        <v>46646.32</v>
      </c>
      <c r="F8" s="41">
        <f>CtroExp!G62</f>
        <v>0</v>
      </c>
      <c r="G8" s="41">
        <f>CtroExp!H62</f>
        <v>0</v>
      </c>
      <c r="H8" s="41">
        <f>CtroExp!I62</f>
        <v>0</v>
      </c>
      <c r="I8" s="41">
        <f>CtroExp!J62</f>
        <v>0</v>
      </c>
      <c r="J8" s="41">
        <f>CtroExp!K62</f>
        <v>0</v>
      </c>
      <c r="K8" s="41">
        <f>CtroExp!L62</f>
        <v>0</v>
      </c>
      <c r="L8" s="41">
        <f>CtroExp!X62</f>
        <v>0</v>
      </c>
      <c r="M8" s="43">
        <f t="shared" si="0"/>
        <v>258846.32</v>
      </c>
      <c r="N8" s="41">
        <f>CtroExp!Z62</f>
        <v>0</v>
      </c>
      <c r="O8" s="41">
        <f>CtroExp!AA62</f>
        <v>185753.19</v>
      </c>
      <c r="P8" s="42">
        <f t="shared" si="1"/>
        <v>444599.51</v>
      </c>
    </row>
    <row r="9" spans="1:16" s="44" customFormat="1" ht="10.5" customHeight="1">
      <c r="A9" s="42" t="s">
        <v>164</v>
      </c>
      <c r="B9" s="41">
        <f>CtroExp!C75</f>
        <v>141573</v>
      </c>
      <c r="C9" s="41">
        <f>CtroExp!D75</f>
        <v>0</v>
      </c>
      <c r="D9" s="41">
        <f>CtroExp!E75</f>
        <v>0</v>
      </c>
      <c r="E9" s="41">
        <f>CtroExp!F75</f>
        <v>124174</v>
      </c>
      <c r="F9" s="41">
        <f>CtroExp!G75</f>
        <v>0</v>
      </c>
      <c r="G9" s="41">
        <f>CtroExp!H75</f>
        <v>0</v>
      </c>
      <c r="H9" s="41">
        <f>CtroExp!I75</f>
        <v>0</v>
      </c>
      <c r="I9" s="41">
        <f>CtroExp!J75</f>
        <v>0</v>
      </c>
      <c r="J9" s="41">
        <f>CtroExp!K75</f>
        <v>0</v>
      </c>
      <c r="K9" s="41">
        <f>CtroExp!L75</f>
        <v>0</v>
      </c>
      <c r="L9" s="41">
        <f>CtroExp!X75</f>
        <v>0</v>
      </c>
      <c r="M9" s="43">
        <f t="shared" si="0"/>
        <v>265747</v>
      </c>
      <c r="N9" s="41">
        <f>CtroExp!Z75</f>
        <v>21000</v>
      </c>
      <c r="O9" s="41">
        <f>CtroExp!AA75</f>
        <v>58643</v>
      </c>
      <c r="P9" s="42">
        <f t="shared" si="1"/>
        <v>345390</v>
      </c>
    </row>
    <row r="10" spans="1:16" s="45" customFormat="1" ht="10.5" customHeight="1">
      <c r="A10" s="42" t="s">
        <v>227</v>
      </c>
      <c r="B10" s="42">
        <f>CtroExp!C88</f>
        <v>0</v>
      </c>
      <c r="C10" s="42">
        <f>CtroExp!D88</f>
        <v>0</v>
      </c>
      <c r="D10" s="42">
        <f>CtroExp!E88</f>
        <v>0</v>
      </c>
      <c r="E10" s="42">
        <f>CtroExp!F88</f>
        <v>1474310</v>
      </c>
      <c r="F10" s="42">
        <f>CtroExp!G88</f>
        <v>0</v>
      </c>
      <c r="G10" s="42">
        <f>CtroExp!H88</f>
        <v>0</v>
      </c>
      <c r="H10" s="42">
        <f>CtroExp!I88</f>
        <v>0</v>
      </c>
      <c r="I10" s="42">
        <f>CtroExp!J88</f>
        <v>0</v>
      </c>
      <c r="J10" s="42">
        <f>CtroExp!K88</f>
        <v>0</v>
      </c>
      <c r="K10" s="42">
        <f>CtroExp!L88</f>
        <v>0</v>
      </c>
      <c r="L10" s="42">
        <f>CtroExp!X88</f>
        <v>0</v>
      </c>
      <c r="M10" s="43">
        <f t="shared" si="0"/>
        <v>1474310</v>
      </c>
      <c r="N10" s="42">
        <f>CtroExp!Z88</f>
        <v>0</v>
      </c>
      <c r="O10" s="42">
        <f>CtroExp!AA88</f>
        <v>0</v>
      </c>
      <c r="P10" s="42">
        <f t="shared" si="1"/>
        <v>1474310</v>
      </c>
    </row>
    <row r="11" spans="1:16" s="44" customFormat="1" ht="10.5" customHeight="1">
      <c r="A11" s="41" t="s">
        <v>12</v>
      </c>
      <c r="B11" s="41">
        <f>CtroExp!C101</f>
        <v>115737</v>
      </c>
      <c r="C11" s="41">
        <f>CtroExp!D101</f>
        <v>0</v>
      </c>
      <c r="D11" s="41">
        <f>CtroExp!E101</f>
        <v>55000</v>
      </c>
      <c r="E11" s="41">
        <f>CtroExp!F101</f>
        <v>0</v>
      </c>
      <c r="F11" s="41">
        <f>CtroExp!G101</f>
        <v>0</v>
      </c>
      <c r="G11" s="41">
        <f>CtroExp!H101</f>
        <v>0</v>
      </c>
      <c r="H11" s="41">
        <f>CtroExp!I101</f>
        <v>0</v>
      </c>
      <c r="I11" s="41">
        <f>CtroExp!J101</f>
        <v>0</v>
      </c>
      <c r="J11" s="41">
        <f>CtroExp!K101</f>
        <v>0</v>
      </c>
      <c r="K11" s="41">
        <f>CtroExp!L101</f>
        <v>0</v>
      </c>
      <c r="L11" s="41">
        <f>CtroExp!X101</f>
        <v>0</v>
      </c>
      <c r="M11" s="43">
        <f t="shared" si="0"/>
        <v>170737</v>
      </c>
      <c r="N11" s="41">
        <f>CtroExp!Z101</f>
        <v>16374</v>
      </c>
      <c r="O11" s="41">
        <f>CtroExp!AA101</f>
        <v>46234</v>
      </c>
      <c r="P11" s="42">
        <f t="shared" si="1"/>
        <v>233345</v>
      </c>
    </row>
    <row r="12" spans="1:16" s="45" customFormat="1" ht="10.5" customHeight="1">
      <c r="A12" s="42" t="s">
        <v>233</v>
      </c>
      <c r="B12" s="42">
        <f>CtroExp!C114</f>
        <v>70415</v>
      </c>
      <c r="C12" s="42">
        <f>CtroExp!D114</f>
        <v>0</v>
      </c>
      <c r="D12" s="42">
        <f>CtroExp!E114</f>
        <v>0</v>
      </c>
      <c r="E12" s="42">
        <f>CtroExp!F114</f>
        <v>135654</v>
      </c>
      <c r="F12" s="42">
        <f>CtroExp!G114</f>
        <v>0</v>
      </c>
      <c r="G12" s="42">
        <f>CtroExp!H114</f>
        <v>0</v>
      </c>
      <c r="H12" s="42">
        <f>CtroExp!I114</f>
        <v>0</v>
      </c>
      <c r="I12" s="42">
        <f>CtroExp!J114</f>
        <v>0</v>
      </c>
      <c r="J12" s="42">
        <f>CtroExp!K114</f>
        <v>0</v>
      </c>
      <c r="K12" s="42">
        <f>CtroExp!L114</f>
        <v>0</v>
      </c>
      <c r="L12" s="42">
        <f>CtroExp!X114</f>
        <v>0</v>
      </c>
      <c r="M12" s="43">
        <f t="shared" si="0"/>
        <v>206069</v>
      </c>
      <c r="N12" s="42">
        <f>CtroExp!Z114</f>
        <v>0</v>
      </c>
      <c r="O12" s="42">
        <f>CtroExp!AA114</f>
        <v>0</v>
      </c>
      <c r="P12" s="42">
        <f t="shared" si="1"/>
        <v>206069</v>
      </c>
    </row>
    <row r="13" spans="1:16" s="44" customFormat="1" ht="10.5" customHeight="1">
      <c r="A13" s="41" t="s">
        <v>14</v>
      </c>
      <c r="B13" s="41">
        <f>CtroExp!C127</f>
        <v>83854</v>
      </c>
      <c r="C13" s="41">
        <f>CtroExp!D127</f>
        <v>0</v>
      </c>
      <c r="D13" s="41">
        <f>CtroExp!E127</f>
        <v>0</v>
      </c>
      <c r="E13" s="41">
        <f>CtroExp!F127</f>
        <v>0</v>
      </c>
      <c r="F13" s="41">
        <f>CtroExp!G127</f>
        <v>0</v>
      </c>
      <c r="G13" s="41">
        <f>CtroExp!H127</f>
        <v>0</v>
      </c>
      <c r="H13" s="41">
        <f>CtroExp!I127</f>
        <v>0</v>
      </c>
      <c r="I13" s="41">
        <f>CtroExp!J127</f>
        <v>0</v>
      </c>
      <c r="J13" s="41">
        <f>CtroExp!K127</f>
        <v>0</v>
      </c>
      <c r="K13" s="41">
        <f>CtroExp!L127</f>
        <v>0</v>
      </c>
      <c r="L13" s="41">
        <f>CtroExp!X127</f>
        <v>0</v>
      </c>
      <c r="M13" s="43">
        <f t="shared" si="0"/>
        <v>83854</v>
      </c>
      <c r="N13" s="41">
        <f>CtroExp!Z127</f>
        <v>82016</v>
      </c>
      <c r="O13" s="41">
        <f>CtroExp!AA127</f>
        <v>485655</v>
      </c>
      <c r="P13" s="42">
        <f t="shared" si="1"/>
        <v>651525</v>
      </c>
    </row>
    <row r="14" spans="1:16" s="44" customFormat="1" ht="10.5" customHeight="1">
      <c r="A14" s="41" t="s">
        <v>83</v>
      </c>
      <c r="B14" s="41">
        <f>CtroExp!C140</f>
        <v>140995</v>
      </c>
      <c r="C14" s="41">
        <f>CtroExp!D140</f>
        <v>0</v>
      </c>
      <c r="D14" s="41">
        <f>CtroExp!E140</f>
        <v>0</v>
      </c>
      <c r="E14" s="41">
        <f>CtroExp!F140</f>
        <v>0</v>
      </c>
      <c r="F14" s="41">
        <f>CtroExp!G140</f>
        <v>0</v>
      </c>
      <c r="G14" s="41">
        <f>CtroExp!H140</f>
        <v>0</v>
      </c>
      <c r="H14" s="41">
        <f>CtroExp!I140</f>
        <v>0</v>
      </c>
      <c r="I14" s="41">
        <f>CtroExp!J140</f>
        <v>0</v>
      </c>
      <c r="J14" s="41">
        <f>CtroExp!K140</f>
        <v>0</v>
      </c>
      <c r="K14" s="41">
        <f>CtroExp!L140</f>
        <v>0</v>
      </c>
      <c r="L14" s="41">
        <f>CtroExp!X140</f>
        <v>0</v>
      </c>
      <c r="M14" s="43">
        <f t="shared" si="0"/>
        <v>140995</v>
      </c>
      <c r="N14" s="41">
        <f>CtroExp!Z140</f>
        <v>62400</v>
      </c>
      <c r="O14" s="41">
        <f>CtroExp!AA140</f>
        <v>223707</v>
      </c>
      <c r="P14" s="42">
        <f t="shared" si="1"/>
        <v>427102</v>
      </c>
    </row>
    <row r="15" spans="1:25" s="44" customFormat="1" ht="10.5" customHeight="1">
      <c r="A15" s="50" t="s">
        <v>25</v>
      </c>
      <c r="B15" s="41">
        <f>CtroExp!C153</f>
        <v>171545</v>
      </c>
      <c r="C15" s="41">
        <f>CtroExp!D153</f>
        <v>101549</v>
      </c>
      <c r="D15" s="41">
        <f>CtroExp!E153</f>
        <v>27074</v>
      </c>
      <c r="E15" s="41">
        <f>CtroExp!F153</f>
        <v>91844</v>
      </c>
      <c r="F15" s="41">
        <f>CtroExp!G153</f>
        <v>0</v>
      </c>
      <c r="G15" s="41">
        <f>CtroExp!H153</f>
        <v>0</v>
      </c>
      <c r="H15" s="41">
        <f>CtroExp!I153</f>
        <v>0</v>
      </c>
      <c r="I15" s="41">
        <f>CtroExp!J153</f>
        <v>0</v>
      </c>
      <c r="J15" s="41">
        <f>CtroExp!K153</f>
        <v>0</v>
      </c>
      <c r="K15" s="41">
        <f>CtroExp!L153</f>
        <v>0</v>
      </c>
      <c r="L15" s="41">
        <f>CtroExp!X153</f>
        <v>0</v>
      </c>
      <c r="M15" s="43">
        <f t="shared" si="0"/>
        <v>392012</v>
      </c>
      <c r="N15" s="41">
        <f>CtroExp!Z153</f>
        <v>0</v>
      </c>
      <c r="O15" s="41">
        <f>CtroExp!AA153</f>
        <v>0</v>
      </c>
      <c r="P15" s="42">
        <f t="shared" si="1"/>
        <v>392012</v>
      </c>
      <c r="Y15" s="49"/>
    </row>
    <row r="16" spans="1:16" s="44" customFormat="1" ht="10.5" customHeight="1">
      <c r="A16" s="42" t="s">
        <v>84</v>
      </c>
      <c r="B16" s="42">
        <f>CtroExp!C166</f>
        <v>0</v>
      </c>
      <c r="C16" s="42">
        <f>CtroExp!D166</f>
        <v>0</v>
      </c>
      <c r="D16" s="42">
        <f>CtroExp!E166</f>
        <v>0</v>
      </c>
      <c r="E16" s="42">
        <f>CtroExp!F166</f>
        <v>0</v>
      </c>
      <c r="F16" s="42">
        <f>CtroExp!G166</f>
        <v>0</v>
      </c>
      <c r="G16" s="42">
        <f>CtroExp!H166</f>
        <v>0</v>
      </c>
      <c r="H16" s="42">
        <f>CtroExp!I166</f>
        <v>0</v>
      </c>
      <c r="I16" s="42">
        <f>CtroExp!J166</f>
        <v>0</v>
      </c>
      <c r="J16" s="42">
        <f>CtroExp!K166</f>
        <v>0</v>
      </c>
      <c r="K16" s="42">
        <f>CtroExp!L166</f>
        <v>0</v>
      </c>
      <c r="L16" s="42">
        <f>CtroExp!X166</f>
        <v>0</v>
      </c>
      <c r="M16" s="43">
        <f t="shared" si="0"/>
        <v>0</v>
      </c>
      <c r="N16" s="42">
        <f>CtroExp!Z166</f>
        <v>43524</v>
      </c>
      <c r="O16" s="42">
        <f>CtroExp!AA166</f>
        <v>198253.07</v>
      </c>
      <c r="P16" s="42">
        <f t="shared" si="1"/>
        <v>241777.07</v>
      </c>
    </row>
    <row r="17" spans="1:16" s="45" customFormat="1" ht="10.5" customHeight="1">
      <c r="A17" s="48" t="s">
        <v>26</v>
      </c>
      <c r="B17" s="42">
        <f>CtroExp!C179</f>
        <v>87948.93</v>
      </c>
      <c r="C17" s="42">
        <f>CtroExp!D179</f>
        <v>0</v>
      </c>
      <c r="D17" s="42">
        <f>CtroExp!E179</f>
        <v>52489.47</v>
      </c>
      <c r="E17" s="42">
        <f>CtroExp!F179</f>
        <v>82237.32</v>
      </c>
      <c r="F17" s="42">
        <f>CtroExp!G179</f>
        <v>0</v>
      </c>
      <c r="G17" s="42">
        <f>CtroExp!H179</f>
        <v>18777.21</v>
      </c>
      <c r="H17" s="42">
        <f>CtroExp!I179</f>
        <v>0</v>
      </c>
      <c r="I17" s="42">
        <f>CtroExp!J179</f>
        <v>0</v>
      </c>
      <c r="J17" s="42">
        <f>CtroExp!K179</f>
        <v>0</v>
      </c>
      <c r="K17" s="42">
        <f>CtroExp!L179</f>
        <v>0</v>
      </c>
      <c r="L17" s="42">
        <f>CtroExp!X179</f>
        <v>12768.02</v>
      </c>
      <c r="M17" s="43">
        <f t="shared" si="0"/>
        <v>254220.94999999998</v>
      </c>
      <c r="N17" s="42">
        <f>CtroExp!Z179</f>
        <v>0</v>
      </c>
      <c r="O17" s="42">
        <f>CtroExp!AA179</f>
        <v>0</v>
      </c>
      <c r="P17" s="42">
        <f t="shared" si="1"/>
        <v>254220.94999999998</v>
      </c>
    </row>
    <row r="18" spans="1:16" s="44" customFormat="1" ht="10.5" customHeight="1">
      <c r="A18" s="41" t="s">
        <v>230</v>
      </c>
      <c r="B18" s="41">
        <f>CtroExp!C192</f>
        <v>82025</v>
      </c>
      <c r="C18" s="41">
        <f>CtroExp!D192</f>
        <v>0</v>
      </c>
      <c r="D18" s="41">
        <f>CtroExp!E192</f>
        <v>28570</v>
      </c>
      <c r="E18" s="41">
        <f>CtroExp!F192</f>
        <v>65410</v>
      </c>
      <c r="F18" s="41">
        <f>CtroExp!G192</f>
        <v>0</v>
      </c>
      <c r="G18" s="41">
        <f>CtroExp!H192</f>
        <v>0</v>
      </c>
      <c r="H18" s="41">
        <f>CtroExp!I192</f>
        <v>0</v>
      </c>
      <c r="I18" s="41">
        <f>CtroExp!J192</f>
        <v>0</v>
      </c>
      <c r="J18" s="41">
        <f>CtroExp!K192</f>
        <v>0</v>
      </c>
      <c r="K18" s="41">
        <f>CtroExp!L192</f>
        <v>0</v>
      </c>
      <c r="L18" s="41">
        <f>CtroExp!X192</f>
        <v>0</v>
      </c>
      <c r="M18" s="43">
        <f t="shared" si="0"/>
        <v>176005</v>
      </c>
      <c r="N18" s="41">
        <f>CtroExp!Z192</f>
        <v>19462</v>
      </c>
      <c r="O18" s="41">
        <f>CtroExp!AA192</f>
        <v>138870</v>
      </c>
      <c r="P18" s="42">
        <f t="shared" si="1"/>
        <v>334337</v>
      </c>
    </row>
    <row r="19" spans="1:16" s="44" customFormat="1" ht="10.5" customHeight="1">
      <c r="A19" s="41" t="s">
        <v>17</v>
      </c>
      <c r="B19" s="41">
        <f>CtroExp!C205</f>
        <v>374055</v>
      </c>
      <c r="C19" s="41">
        <f>CtroExp!D205</f>
        <v>0</v>
      </c>
      <c r="D19" s="41">
        <f>CtroExp!E205</f>
        <v>0</v>
      </c>
      <c r="E19" s="41">
        <f>CtroExp!F205</f>
        <v>163731</v>
      </c>
      <c r="F19" s="41">
        <f>CtroExp!G205</f>
        <v>0</v>
      </c>
      <c r="G19" s="41">
        <f>CtroExp!H205</f>
        <v>0</v>
      </c>
      <c r="H19" s="41">
        <f>CtroExp!I205</f>
        <v>0</v>
      </c>
      <c r="I19" s="41">
        <f>CtroExp!J205</f>
        <v>0</v>
      </c>
      <c r="J19" s="41">
        <f>CtroExp!K205</f>
        <v>0</v>
      </c>
      <c r="K19" s="41">
        <f>CtroExp!L205</f>
        <v>0</v>
      </c>
      <c r="L19" s="41">
        <f>CtroExp!X205</f>
        <v>0</v>
      </c>
      <c r="M19" s="43">
        <f t="shared" si="0"/>
        <v>537786</v>
      </c>
      <c r="N19" s="41">
        <f>CtroExp!Z205</f>
        <v>0</v>
      </c>
      <c r="O19" s="41">
        <f>CtroExp!AA205</f>
        <v>0</v>
      </c>
      <c r="P19" s="42">
        <f t="shared" si="1"/>
        <v>537786</v>
      </c>
    </row>
    <row r="20" spans="1:16" s="45" customFormat="1" ht="10.5" customHeight="1">
      <c r="A20" s="48" t="s">
        <v>27</v>
      </c>
      <c r="B20" s="42">
        <f>CtroExp!C218</f>
        <v>0</v>
      </c>
      <c r="C20" s="42">
        <f>CtroExp!D218</f>
        <v>0</v>
      </c>
      <c r="D20" s="42">
        <f>CtroExp!E218</f>
        <v>0</v>
      </c>
      <c r="E20" s="42">
        <f>CtroExp!F218</f>
        <v>0</v>
      </c>
      <c r="F20" s="42">
        <f>CtroExp!G218</f>
        <v>0</v>
      </c>
      <c r="G20" s="42">
        <f>CtroExp!H218</f>
        <v>0</v>
      </c>
      <c r="H20" s="42">
        <f>CtroExp!I218</f>
        <v>0</v>
      </c>
      <c r="I20" s="42">
        <f>CtroExp!J218</f>
        <v>0</v>
      </c>
      <c r="J20" s="42">
        <f>CtroExp!K218</f>
        <v>0</v>
      </c>
      <c r="K20" s="42">
        <f>CtroExp!L218</f>
        <v>0</v>
      </c>
      <c r="L20" s="42">
        <f>CtroExp!X218</f>
        <v>0</v>
      </c>
      <c r="M20" s="43">
        <f t="shared" si="0"/>
        <v>0</v>
      </c>
      <c r="N20" s="42">
        <f>CtroExp!Z218</f>
        <v>0</v>
      </c>
      <c r="O20" s="42">
        <f>CtroExp!AA218</f>
        <v>0</v>
      </c>
      <c r="P20" s="42">
        <f t="shared" si="1"/>
        <v>0</v>
      </c>
    </row>
    <row r="21" spans="1:16" s="44" customFormat="1" ht="10.5" customHeight="1">
      <c r="A21" s="48" t="s">
        <v>55</v>
      </c>
      <c r="B21" s="42">
        <f>CtroExp!C231+CtroExp!C244</f>
        <v>0</v>
      </c>
      <c r="C21" s="42">
        <f>CtroExp!D231+CtroExp!D244</f>
        <v>0</v>
      </c>
      <c r="D21" s="42">
        <f>CtroExp!E231+CtroExp!E244</f>
        <v>0</v>
      </c>
      <c r="E21" s="42">
        <f>CtroExp!F231+CtroExp!F244</f>
        <v>0</v>
      </c>
      <c r="F21" s="42">
        <f>CtroExp!G231+CtroExp!G244</f>
        <v>0</v>
      </c>
      <c r="G21" s="42">
        <f>CtroExp!H231+CtroExp!H244</f>
        <v>0</v>
      </c>
      <c r="H21" s="42">
        <f>CtroExp!I231+CtroExp!I244</f>
        <v>0</v>
      </c>
      <c r="I21" s="42">
        <f>CtroExp!J231+CtroExp!J244</f>
        <v>0</v>
      </c>
      <c r="J21" s="42">
        <f>CtroExp!K231+CtroExp!K244</f>
        <v>0</v>
      </c>
      <c r="K21" s="42">
        <f>CtroExp!L231+CtroExp!L244</f>
        <v>0</v>
      </c>
      <c r="L21" s="42">
        <f>CtroExp!X231+CtroExp!X244</f>
        <v>0</v>
      </c>
      <c r="M21" s="43">
        <f t="shared" si="0"/>
        <v>0</v>
      </c>
      <c r="N21" s="42">
        <f>CtroExp!Z231+CtroExp!Z244</f>
        <v>0</v>
      </c>
      <c r="O21" s="42">
        <f>CtroExp!AA231+CtroExp!AA244</f>
        <v>0</v>
      </c>
      <c r="P21" s="42">
        <f t="shared" si="1"/>
        <v>0</v>
      </c>
    </row>
    <row r="22" spans="1:16" s="44" customFormat="1" ht="10.5" customHeight="1">
      <c r="A22" s="48" t="s">
        <v>176</v>
      </c>
      <c r="B22" s="42">
        <f>CtroExp!C257</f>
        <v>32043</v>
      </c>
      <c r="C22" s="42">
        <f>CtroExp!D257</f>
        <v>0</v>
      </c>
      <c r="D22" s="42">
        <f>CtroExp!E257</f>
        <v>0</v>
      </c>
      <c r="E22" s="42">
        <f>CtroExp!F257</f>
        <v>0</v>
      </c>
      <c r="F22" s="42">
        <f>CtroExp!G257</f>
        <v>0</v>
      </c>
      <c r="G22" s="42">
        <f>CtroExp!H257</f>
        <v>0</v>
      </c>
      <c r="H22" s="42">
        <f>CtroExp!I257</f>
        <v>0</v>
      </c>
      <c r="I22" s="42">
        <f>CtroExp!J257</f>
        <v>0</v>
      </c>
      <c r="J22" s="42">
        <f>CtroExp!K257</f>
        <v>0</v>
      </c>
      <c r="K22" s="42">
        <f>CtroExp!L257</f>
        <v>0</v>
      </c>
      <c r="L22" s="42">
        <f>CtroExp!X257</f>
        <v>0</v>
      </c>
      <c r="M22" s="43">
        <f t="shared" si="0"/>
        <v>32043</v>
      </c>
      <c r="N22" s="42">
        <f>CtroExp!Z257</f>
        <v>10700</v>
      </c>
      <c r="O22" s="42">
        <f>CtroExp!AA257</f>
        <v>34801</v>
      </c>
      <c r="P22" s="42">
        <f t="shared" si="1"/>
        <v>77544</v>
      </c>
    </row>
    <row r="23" spans="1:16" s="44" customFormat="1" ht="10.5" customHeight="1">
      <c r="A23" s="46" t="s">
        <v>165</v>
      </c>
      <c r="B23" s="42">
        <f>CtroExp!C270</f>
        <v>0</v>
      </c>
      <c r="C23" s="42">
        <f>CtroExp!D270</f>
        <v>0</v>
      </c>
      <c r="D23" s="42">
        <f>CtroExp!E270</f>
        <v>0</v>
      </c>
      <c r="E23" s="42">
        <f>CtroExp!F270</f>
        <v>0</v>
      </c>
      <c r="F23" s="42">
        <f>CtroExp!G270</f>
        <v>0</v>
      </c>
      <c r="G23" s="42">
        <f>CtroExp!H270</f>
        <v>0</v>
      </c>
      <c r="H23" s="42">
        <f>CtroExp!I270</f>
        <v>0</v>
      </c>
      <c r="I23" s="42">
        <f>CtroExp!J270</f>
        <v>0</v>
      </c>
      <c r="J23" s="42">
        <f>CtroExp!K270</f>
        <v>0</v>
      </c>
      <c r="K23" s="42">
        <f>CtroExp!L270</f>
        <v>0</v>
      </c>
      <c r="L23" s="42">
        <f>CtroExp!X270</f>
        <v>0</v>
      </c>
      <c r="M23" s="43">
        <f t="shared" si="0"/>
        <v>0</v>
      </c>
      <c r="N23" s="42">
        <f>CtroExp!Z270</f>
        <v>0</v>
      </c>
      <c r="O23" s="42">
        <f>CtroExp!AA270</f>
        <v>0</v>
      </c>
      <c r="P23" s="42">
        <f t="shared" si="1"/>
        <v>0</v>
      </c>
    </row>
    <row r="24" spans="1:16" s="2" customFormat="1" ht="12.75" customHeight="1">
      <c r="A24" s="8" t="s">
        <v>16</v>
      </c>
      <c r="B24" s="8">
        <f aca="true" t="shared" si="2" ref="B24:P24">SUM(B4:B23)</f>
        <v>2571086.2</v>
      </c>
      <c r="C24" s="8">
        <f t="shared" si="2"/>
        <v>101549</v>
      </c>
      <c r="D24" s="8">
        <f t="shared" si="2"/>
        <v>163133.47</v>
      </c>
      <c r="E24" s="8">
        <f t="shared" si="2"/>
        <v>2194339.9733333336</v>
      </c>
      <c r="F24" s="8">
        <f t="shared" si="2"/>
        <v>0</v>
      </c>
      <c r="G24" s="8">
        <f t="shared" si="2"/>
        <v>18777.21</v>
      </c>
      <c r="H24" s="8">
        <f t="shared" si="2"/>
        <v>0</v>
      </c>
      <c r="I24" s="8">
        <f t="shared" si="2"/>
        <v>0</v>
      </c>
      <c r="J24" s="8">
        <f t="shared" si="2"/>
        <v>0</v>
      </c>
      <c r="K24" s="8">
        <f t="shared" si="2"/>
        <v>0</v>
      </c>
      <c r="L24" s="8">
        <f t="shared" si="2"/>
        <v>12768.02</v>
      </c>
      <c r="M24" s="52">
        <f t="shared" si="2"/>
        <v>5061653.873333333</v>
      </c>
      <c r="N24" s="53">
        <f t="shared" si="2"/>
        <v>513584</v>
      </c>
      <c r="O24" s="8">
        <f t="shared" si="2"/>
        <v>3087048.122</v>
      </c>
      <c r="P24" s="8">
        <f t="shared" si="2"/>
        <v>8662285.995333333</v>
      </c>
    </row>
    <row r="25" ht="15" customHeight="1">
      <c r="A25" s="92" t="s">
        <v>191</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SUM(CtroExp!C2:C10)</f>
        <v>764386</v>
      </c>
      <c r="C27" s="42">
        <f>SUM(CtroExp!D2:D10)</f>
        <v>0</v>
      </c>
      <c r="D27" s="42">
        <f>SUM(CtroExp!E2:E10)</f>
        <v>44513</v>
      </c>
      <c r="E27" s="42">
        <f>SUM(CtroExp!F2:F10)</f>
        <v>0</v>
      </c>
      <c r="F27" s="42">
        <f>SUM(CtroExp!G2:G10)</f>
        <v>0</v>
      </c>
      <c r="G27" s="42">
        <f>SUM(CtroExp!H2:H10)</f>
        <v>0</v>
      </c>
      <c r="H27" s="42">
        <f>SUM(CtroExp!I2:I10)</f>
        <v>0</v>
      </c>
      <c r="I27" s="42">
        <f>SUM(CtroExp!J2:J10)</f>
        <v>0</v>
      </c>
      <c r="J27" s="42">
        <f>SUM(CtroExp!K2:K10)</f>
        <v>0</v>
      </c>
      <c r="K27" s="42">
        <f>SUM(CtroExp!L2:L10)</f>
        <v>0</v>
      </c>
      <c r="L27" s="42">
        <f>SUM(CtroExp!X2:X10)</f>
        <v>0</v>
      </c>
      <c r="M27" s="43">
        <f aca="true" t="shared" si="3" ref="M27:M46">SUM(B27:L27)</f>
        <v>808899</v>
      </c>
      <c r="N27" s="42">
        <f>SUM(CtroExp!Z2:Z10)</f>
        <v>226310</v>
      </c>
      <c r="O27" s="42">
        <f>SUM(CtroExp!AA2:AA10)</f>
        <v>1235016</v>
      </c>
      <c r="P27" s="42">
        <f>SUM(M27:O27)</f>
        <v>2270225</v>
      </c>
    </row>
    <row r="28" spans="1:16" s="44" customFormat="1" ht="10.5" customHeight="1">
      <c r="A28" s="103" t="s">
        <v>148</v>
      </c>
      <c r="B28" s="42">
        <f>SUM(CtroExp!C15:C23)</f>
        <v>1977267.5650000002</v>
      </c>
      <c r="C28" s="42">
        <f>SUM(CtroExp!D15:D23)</f>
        <v>0</v>
      </c>
      <c r="D28" s="42">
        <f>SUM(CtroExp!E15:E23)</f>
        <v>120940.62</v>
      </c>
      <c r="E28" s="42">
        <f>SUM(CtroExp!F15:F23)</f>
        <v>17533.333333333336</v>
      </c>
      <c r="F28" s="42">
        <f>SUM(CtroExp!G15:G23)</f>
        <v>0</v>
      </c>
      <c r="G28" s="42">
        <f>SUM(CtroExp!H15:H23)</f>
        <v>0</v>
      </c>
      <c r="H28" s="42">
        <f>SUM(CtroExp!I15:I23)</f>
        <v>0</v>
      </c>
      <c r="I28" s="42">
        <f>SUM(CtroExp!J15:J23)</f>
        <v>17248.35</v>
      </c>
      <c r="J28" s="42">
        <f>SUM(CtroExp!K15:K23)</f>
        <v>0</v>
      </c>
      <c r="K28" s="42">
        <f>SUM(CtroExp!L15:L23)</f>
        <v>0</v>
      </c>
      <c r="L28" s="42">
        <f>SUM(CtroExp!X15:X23)</f>
        <v>0</v>
      </c>
      <c r="M28" s="43">
        <f>SUM(B28:L28)</f>
        <v>2132989.8683333336</v>
      </c>
      <c r="N28" s="42">
        <f>SUM(CtroExp!Z15:Z23)</f>
        <v>1193711.3</v>
      </c>
      <c r="O28" s="42">
        <f>SUM(CtroExp!AA15:AA23)</f>
        <v>4752470.95</v>
      </c>
      <c r="P28" s="42">
        <f>SUM(M28:O28)</f>
        <v>8079172.118333334</v>
      </c>
    </row>
    <row r="29" spans="1:16" s="44" customFormat="1" ht="10.5" customHeight="1">
      <c r="A29" s="103" t="s">
        <v>155</v>
      </c>
      <c r="B29" s="42">
        <f>SUM(CtroExp!C28:C36)</f>
        <v>2722065.98</v>
      </c>
      <c r="C29" s="42">
        <f>SUM(CtroExp!D28:D36)</f>
        <v>0</v>
      </c>
      <c r="D29" s="42">
        <f>SUM(CtroExp!E28:E36)</f>
        <v>464807</v>
      </c>
      <c r="E29" s="42">
        <f>SUM(CtroExp!F28:F36)</f>
        <v>46670.17</v>
      </c>
      <c r="F29" s="42">
        <f>SUM(CtroExp!G28:G36)</f>
        <v>0</v>
      </c>
      <c r="G29" s="42">
        <f>SUM(CtroExp!H28:H36)</f>
        <v>0</v>
      </c>
      <c r="H29" s="42">
        <f>SUM(CtroExp!I28:I36)</f>
        <v>0</v>
      </c>
      <c r="I29" s="42">
        <f>SUM(CtroExp!J28:J36)</f>
        <v>0</v>
      </c>
      <c r="J29" s="42">
        <f>SUM(CtroExp!K28:K36)</f>
        <v>0</v>
      </c>
      <c r="K29" s="42">
        <f>SUM(CtroExp!L28:L36)</f>
        <v>0</v>
      </c>
      <c r="L29" s="42">
        <f>SUM(CtroExp!X28:X36)</f>
        <v>0</v>
      </c>
      <c r="M29" s="43">
        <f t="shared" si="3"/>
        <v>3233543.15</v>
      </c>
      <c r="N29" s="42">
        <f>SUM(CtroExp!Z28:Z36)</f>
        <v>252673</v>
      </c>
      <c r="O29" s="42">
        <f>SUM(CtroExp!AA28:AA36)</f>
        <v>1276564</v>
      </c>
      <c r="P29" s="42">
        <f aca="true" t="shared" si="4" ref="P29:P46">SUM(M29:O29)</f>
        <v>4762780.15</v>
      </c>
    </row>
    <row r="30" spans="1:16" s="44" customFormat="1" ht="10.5" customHeight="1">
      <c r="A30" s="41" t="s">
        <v>10</v>
      </c>
      <c r="B30" s="42">
        <f>SUM(CtroExp!C41:C49)</f>
        <v>2079800.1799999997</v>
      </c>
      <c r="C30" s="42">
        <f>SUM(CtroExp!D41:D49)</f>
        <v>0</v>
      </c>
      <c r="D30" s="42">
        <f>SUM(CtroExp!E41:E49)</f>
        <v>157584</v>
      </c>
      <c r="E30" s="42">
        <f>SUM(CtroExp!F41:F49)</f>
        <v>0</v>
      </c>
      <c r="F30" s="42">
        <f>SUM(CtroExp!G41:G49)</f>
        <v>0</v>
      </c>
      <c r="G30" s="42">
        <f>SUM(CtroExp!H41:H49)</f>
        <v>0</v>
      </c>
      <c r="H30" s="42">
        <f>SUM(CtroExp!I41:I49)</f>
        <v>0</v>
      </c>
      <c r="I30" s="42">
        <f>SUM(CtroExp!J41:J49)</f>
        <v>0</v>
      </c>
      <c r="J30" s="42">
        <f>SUM(CtroExp!K41:K49)</f>
        <v>0</v>
      </c>
      <c r="K30" s="42">
        <f>SUM(CtroExp!L41:L49)</f>
        <v>0</v>
      </c>
      <c r="L30" s="42">
        <f>SUM(CtroExp!X41:X49)</f>
        <v>0</v>
      </c>
      <c r="M30" s="43">
        <f t="shared" si="3"/>
        <v>2237384.1799999997</v>
      </c>
      <c r="N30" s="42">
        <f>SUM(CtroExp!Z41:Z49)</f>
        <v>973052.6</v>
      </c>
      <c r="O30" s="42">
        <f>SUM(CtroExp!AA41:AA49)</f>
        <v>6274824.994000001</v>
      </c>
      <c r="P30" s="42">
        <f t="shared" si="4"/>
        <v>9485261.774</v>
      </c>
    </row>
    <row r="31" spans="1:16" s="44" customFormat="1" ht="10.5" customHeight="1">
      <c r="A31" s="41" t="s">
        <v>11</v>
      </c>
      <c r="B31" s="42">
        <f>SUM(CtroExp!C54:C62)</f>
        <v>2202598.7800000003</v>
      </c>
      <c r="C31" s="42">
        <f>SUM(CtroExp!D54:D62)</f>
        <v>0</v>
      </c>
      <c r="D31" s="42">
        <f>SUM(CtroExp!E54:E62)</f>
        <v>259446.395</v>
      </c>
      <c r="E31" s="42">
        <f>SUM(CtroExp!F54:F62)</f>
        <v>154605.66</v>
      </c>
      <c r="F31" s="42">
        <f>SUM(CtroExp!G54:G62)</f>
        <v>0</v>
      </c>
      <c r="G31" s="42">
        <f>SUM(CtroExp!H54:H62)</f>
        <v>0</v>
      </c>
      <c r="H31" s="42">
        <f>SUM(CtroExp!I54:I62)</f>
        <v>0</v>
      </c>
      <c r="I31" s="42">
        <f>SUM(CtroExp!J54:J62)</f>
        <v>0</v>
      </c>
      <c r="J31" s="42">
        <f>SUM(CtroExp!K54:K62)</f>
        <v>0</v>
      </c>
      <c r="K31" s="42">
        <f>SUM(CtroExp!L54:L62)</f>
        <v>0</v>
      </c>
      <c r="L31" s="42">
        <f>SUM(CtroExp!X54:X62)</f>
        <v>0</v>
      </c>
      <c r="M31" s="89">
        <f t="shared" si="3"/>
        <v>2616650.8350000004</v>
      </c>
      <c r="N31" s="42">
        <f>SUM(CtroExp!Z54:Z62)</f>
        <v>198499</v>
      </c>
      <c r="O31" s="42">
        <f>SUM(CtroExp!AA54:AA62)</f>
        <v>1719801.365</v>
      </c>
      <c r="P31" s="88">
        <f t="shared" si="4"/>
        <v>4534951.2</v>
      </c>
    </row>
    <row r="32" spans="1:16" s="44" customFormat="1" ht="10.5" customHeight="1">
      <c r="A32" s="42" t="s">
        <v>164</v>
      </c>
      <c r="B32" s="42">
        <f>SUM(CtroExp!C67:C75)</f>
        <v>1402049</v>
      </c>
      <c r="C32" s="42">
        <f>SUM(CtroExp!D67:D75)</f>
        <v>0</v>
      </c>
      <c r="D32" s="42">
        <f>SUM(CtroExp!E67:E75)</f>
        <v>0</v>
      </c>
      <c r="E32" s="42">
        <f>SUM(CtroExp!F67:F75)</f>
        <v>139874</v>
      </c>
      <c r="F32" s="42">
        <f>SUM(CtroExp!G67:G75)</f>
        <v>0</v>
      </c>
      <c r="G32" s="42">
        <f>SUM(CtroExp!H67:H75)</f>
        <v>0</v>
      </c>
      <c r="H32" s="42">
        <f>SUM(CtroExp!I67:I75)</f>
        <v>0</v>
      </c>
      <c r="I32" s="42">
        <f>SUM(CtroExp!J67:J75)</f>
        <v>0</v>
      </c>
      <c r="J32" s="42">
        <f>SUM(CtroExp!K67:K75)</f>
        <v>0</v>
      </c>
      <c r="K32" s="42">
        <f>SUM(CtroExp!L67:L75)</f>
        <v>0</v>
      </c>
      <c r="L32" s="42">
        <f>SUM(CtroExp!X67:X75)</f>
        <v>0</v>
      </c>
      <c r="M32" s="55">
        <f t="shared" si="3"/>
        <v>1541923</v>
      </c>
      <c r="N32" s="42">
        <f>SUM(CtroExp!Z67:Z75)</f>
        <v>310677.021</v>
      </c>
      <c r="O32" s="42">
        <f>SUM(CtroExp!AA67:AA75)</f>
        <v>750023</v>
      </c>
      <c r="P32" s="42">
        <f t="shared" si="4"/>
        <v>2602623.0209999997</v>
      </c>
    </row>
    <row r="33" spans="1:16" s="45" customFormat="1" ht="10.5" customHeight="1">
      <c r="A33" s="42" t="s">
        <v>167</v>
      </c>
      <c r="B33" s="42">
        <f>SUM(CtroExp!C80:C88)</f>
        <v>721566.76</v>
      </c>
      <c r="C33" s="42">
        <f>SUM(CtroExp!D80:D88)</f>
        <v>0</v>
      </c>
      <c r="D33" s="42">
        <f>SUM(CtroExp!E80:E88)</f>
        <v>294898</v>
      </c>
      <c r="E33" s="42">
        <f>SUM(CtroExp!F80:F88)</f>
        <v>2066063</v>
      </c>
      <c r="F33" s="42">
        <f>SUM(CtroExp!G80:G88)</f>
        <v>0</v>
      </c>
      <c r="G33" s="42">
        <f>SUM(CtroExp!H80:H88)</f>
        <v>0</v>
      </c>
      <c r="H33" s="42">
        <f>SUM(CtroExp!I80:I88)</f>
        <v>0</v>
      </c>
      <c r="I33" s="42">
        <f>SUM(CtroExp!J80:J88)</f>
        <v>0</v>
      </c>
      <c r="J33" s="42">
        <f>SUM(CtroExp!K80:K88)</f>
        <v>0</v>
      </c>
      <c r="K33" s="42">
        <f>SUM(CtroExp!L80:L88)</f>
        <v>0</v>
      </c>
      <c r="L33" s="42">
        <f>SUM(CtroExp!X80:X88)</f>
        <v>0</v>
      </c>
      <c r="M33" s="43">
        <f t="shared" si="3"/>
        <v>3082527.76</v>
      </c>
      <c r="N33" s="42">
        <f>SUM(CtroExp!Z80:Z88)</f>
        <v>133739.484</v>
      </c>
      <c r="O33" s="42">
        <f>SUM(CtroExp!AA80:AA88)</f>
        <v>264716.05000000005</v>
      </c>
      <c r="P33" s="42">
        <f t="shared" si="4"/>
        <v>3480983.2939999998</v>
      </c>
    </row>
    <row r="34" spans="1:16" s="44" customFormat="1" ht="10.5" customHeight="1">
      <c r="A34" s="41" t="s">
        <v>12</v>
      </c>
      <c r="B34" s="42">
        <f>SUM(CtroExp!C93:C101)</f>
        <v>801259</v>
      </c>
      <c r="C34" s="42">
        <f>SUM(CtroExp!D93:D101)</f>
        <v>0</v>
      </c>
      <c r="D34" s="42">
        <f>SUM(CtroExp!E93:E101)</f>
        <v>524913.97</v>
      </c>
      <c r="E34" s="42">
        <f>SUM(CtroExp!F93:F101)</f>
        <v>0</v>
      </c>
      <c r="F34" s="42">
        <f>SUM(CtroExp!G93:G101)</f>
        <v>0</v>
      </c>
      <c r="G34" s="42">
        <f>SUM(CtroExp!H93:H101)</f>
        <v>0</v>
      </c>
      <c r="H34" s="42">
        <f>SUM(CtroExp!I93:I101)</f>
        <v>0</v>
      </c>
      <c r="I34" s="42">
        <f>SUM(CtroExp!J93:J101)</f>
        <v>0</v>
      </c>
      <c r="J34" s="42">
        <f>SUM(CtroExp!K93:K101)</f>
        <v>0</v>
      </c>
      <c r="K34" s="42">
        <f>SUM(CtroExp!L93:L101)</f>
        <v>0</v>
      </c>
      <c r="L34" s="42">
        <f>SUM(CtroExp!X93:X101)</f>
        <v>0</v>
      </c>
      <c r="M34" s="43">
        <f t="shared" si="3"/>
        <v>1326172.97</v>
      </c>
      <c r="N34" s="42">
        <f>SUM(CtroExp!Z93:Z101)</f>
        <v>93961.09</v>
      </c>
      <c r="O34" s="42">
        <f>SUM(CtroExp!AA93:AA101)</f>
        <v>553831.03</v>
      </c>
      <c r="P34" s="42">
        <f t="shared" si="4"/>
        <v>1973965.09</v>
      </c>
    </row>
    <row r="35" spans="1:16" s="44" customFormat="1" ht="10.5" customHeight="1">
      <c r="A35" s="42" t="s">
        <v>13</v>
      </c>
      <c r="B35" s="42">
        <f>SUM(CtroExp!C106:C114)</f>
        <v>959525</v>
      </c>
      <c r="C35" s="42">
        <f>SUM(CtroExp!D106:D114)</f>
        <v>53874</v>
      </c>
      <c r="D35" s="42">
        <f>SUM(CtroExp!E106:E114)</f>
        <v>510150</v>
      </c>
      <c r="E35" s="42">
        <f>SUM(CtroExp!F106:F114)</f>
        <v>793598</v>
      </c>
      <c r="F35" s="42">
        <f>SUM(CtroExp!G106:G114)</f>
        <v>0</v>
      </c>
      <c r="G35" s="42">
        <f>SUM(CtroExp!H106:H114)</f>
        <v>0</v>
      </c>
      <c r="H35" s="42">
        <f>SUM(CtroExp!I106:I114)</f>
        <v>0</v>
      </c>
      <c r="I35" s="42">
        <f>SUM(CtroExp!J106:J114)</f>
        <v>0</v>
      </c>
      <c r="J35" s="42">
        <f>SUM(CtroExp!K106:K114)</f>
        <v>0</v>
      </c>
      <c r="K35" s="42">
        <f>SUM(CtroExp!L106:L114)</f>
        <v>0</v>
      </c>
      <c r="L35" s="42">
        <f>SUM(CtroExp!X106:X114)</f>
        <v>0</v>
      </c>
      <c r="M35" s="43">
        <f t="shared" si="3"/>
        <v>2317147</v>
      </c>
      <c r="N35" s="42">
        <f>SUM(CtroExp!Z106:Z114)</f>
        <v>11340</v>
      </c>
      <c r="O35" s="42">
        <f>SUM(CtroExp!AA106:AA114)</f>
        <v>0</v>
      </c>
      <c r="P35" s="42">
        <f t="shared" si="4"/>
        <v>2328487</v>
      </c>
    </row>
    <row r="36" spans="1:16" s="44" customFormat="1" ht="10.5" customHeight="1">
      <c r="A36" s="41" t="s">
        <v>14</v>
      </c>
      <c r="B36" s="42">
        <f>SUM(CtroExp!C119:C127)</f>
        <v>671829</v>
      </c>
      <c r="C36" s="42">
        <f>SUM(CtroExp!D119:D127)</f>
        <v>0</v>
      </c>
      <c r="D36" s="42">
        <f>SUM(CtroExp!E119:E127)</f>
        <v>0</v>
      </c>
      <c r="E36" s="42">
        <f>SUM(CtroExp!F119:F127)</f>
        <v>0</v>
      </c>
      <c r="F36" s="42">
        <f>SUM(CtroExp!G119:G127)</f>
        <v>0</v>
      </c>
      <c r="G36" s="42">
        <f>SUM(CtroExp!H119:H127)</f>
        <v>0</v>
      </c>
      <c r="H36" s="42">
        <f>SUM(CtroExp!I119:I127)</f>
        <v>0</v>
      </c>
      <c r="I36" s="42">
        <f>SUM(CtroExp!J119:J127)</f>
        <v>0</v>
      </c>
      <c r="J36" s="42">
        <f>SUM(CtroExp!K119:K127)</f>
        <v>0</v>
      </c>
      <c r="K36" s="42">
        <f>SUM(CtroExp!L119:L127)</f>
        <v>0</v>
      </c>
      <c r="L36" s="42">
        <f>SUM(CtroExp!X119:X127)</f>
        <v>15926</v>
      </c>
      <c r="M36" s="43">
        <f t="shared" si="3"/>
        <v>687755</v>
      </c>
      <c r="N36" s="42">
        <f>SUM(CtroExp!Z119:Z127)</f>
        <v>618523</v>
      </c>
      <c r="O36" s="42">
        <f>SUM(CtroExp!AA119:AA127)</f>
        <v>3245408</v>
      </c>
      <c r="P36" s="42">
        <f t="shared" si="4"/>
        <v>4551686</v>
      </c>
    </row>
    <row r="37" spans="1:16" s="44" customFormat="1" ht="10.5" customHeight="1">
      <c r="A37" s="41" t="s">
        <v>83</v>
      </c>
      <c r="B37" s="42">
        <f>SUM(CtroExp!C132:C140)</f>
        <v>1108976</v>
      </c>
      <c r="C37" s="42">
        <f>SUM(CtroExp!D132:D140)</f>
        <v>0</v>
      </c>
      <c r="D37" s="42">
        <f>SUM(CtroExp!E132:E140)</f>
        <v>159500</v>
      </c>
      <c r="E37" s="42">
        <f>SUM(CtroExp!F132:F140)</f>
        <v>0</v>
      </c>
      <c r="F37" s="42">
        <f>SUM(CtroExp!G132:G140)</f>
        <v>0</v>
      </c>
      <c r="G37" s="42">
        <f>SUM(CtroExp!H132:H140)</f>
        <v>0</v>
      </c>
      <c r="H37" s="42">
        <f>SUM(CtroExp!I132:I140)</f>
        <v>0</v>
      </c>
      <c r="I37" s="42">
        <f>SUM(CtroExp!J132:J140)</f>
        <v>0</v>
      </c>
      <c r="J37" s="42">
        <f>SUM(CtroExp!K132:K140)</f>
        <v>0</v>
      </c>
      <c r="K37" s="42">
        <f>SUM(CtroExp!L132:L140)</f>
        <v>0</v>
      </c>
      <c r="L37" s="42">
        <f>SUM(CtroExp!X132:X140)</f>
        <v>0</v>
      </c>
      <c r="M37" s="43">
        <f t="shared" si="3"/>
        <v>1268476</v>
      </c>
      <c r="N37" s="42">
        <f>SUM(CtroExp!Z132:Z140)</f>
        <v>371380</v>
      </c>
      <c r="O37" s="42">
        <f>SUM(CtroExp!AA132:AA140)</f>
        <v>2260578</v>
      </c>
      <c r="P37" s="42">
        <f t="shared" si="4"/>
        <v>3900434</v>
      </c>
    </row>
    <row r="38" spans="1:16" s="44" customFormat="1" ht="10.5" customHeight="1">
      <c r="A38" s="47" t="s">
        <v>25</v>
      </c>
      <c r="B38" s="42">
        <f>SUM(CtroExp!C145:C153)</f>
        <v>1796442</v>
      </c>
      <c r="C38" s="42">
        <f>SUM(CtroExp!D145:D153)</f>
        <v>196646</v>
      </c>
      <c r="D38" s="42">
        <f>SUM(CtroExp!E145:E153)</f>
        <v>509270</v>
      </c>
      <c r="E38" s="42">
        <f>SUM(CtroExp!F145:F153)</f>
        <v>331742</v>
      </c>
      <c r="F38" s="42">
        <f>SUM(CtroExp!G145:G153)</f>
        <v>0</v>
      </c>
      <c r="G38" s="42">
        <f>SUM(CtroExp!H145:H153)</f>
        <v>0</v>
      </c>
      <c r="H38" s="42">
        <f>SUM(CtroExp!I145:I153)</f>
        <v>0</v>
      </c>
      <c r="I38" s="42">
        <f>SUM(CtroExp!J145:J153)</f>
        <v>0</v>
      </c>
      <c r="J38" s="42">
        <f>SUM(CtroExp!K145:K153)</f>
        <v>0</v>
      </c>
      <c r="K38" s="42">
        <f>SUM(CtroExp!L145:L153)</f>
        <v>0</v>
      </c>
      <c r="L38" s="42">
        <f>SUM(CtroExp!X145:X153)</f>
        <v>0</v>
      </c>
      <c r="M38" s="43">
        <f t="shared" si="3"/>
        <v>2834100</v>
      </c>
      <c r="N38" s="42">
        <f>SUM(CtroExp!Z145:Z153)</f>
        <v>0</v>
      </c>
      <c r="O38" s="42">
        <f>SUM(CtroExp!AA145:AA153)</f>
        <v>0</v>
      </c>
      <c r="P38" s="42">
        <f t="shared" si="4"/>
        <v>2834100</v>
      </c>
    </row>
    <row r="39" spans="1:16" s="44" customFormat="1" ht="10.5" customHeight="1">
      <c r="A39" s="42" t="s">
        <v>84</v>
      </c>
      <c r="B39" s="42">
        <f>SUM(CtroExp!C158:C166)</f>
        <v>0</v>
      </c>
      <c r="C39" s="42">
        <f>SUM(CtroExp!D158:D166)</f>
        <v>0</v>
      </c>
      <c r="D39" s="42">
        <f>SUM(CtroExp!E158:E166)</f>
        <v>0</v>
      </c>
      <c r="E39" s="42">
        <f>SUM(CtroExp!F158:F166)</f>
        <v>105729.39</v>
      </c>
      <c r="F39" s="42">
        <f>SUM(CtroExp!G158:G166)</f>
        <v>0</v>
      </c>
      <c r="G39" s="42">
        <f>SUM(CtroExp!H158:H166)</f>
        <v>0</v>
      </c>
      <c r="H39" s="42">
        <f>SUM(CtroExp!I158:I166)</f>
        <v>0</v>
      </c>
      <c r="I39" s="42">
        <f>SUM(CtroExp!J158:J166)</f>
        <v>0</v>
      </c>
      <c r="J39" s="42">
        <f>SUM(CtroExp!K158:K166)</f>
        <v>0</v>
      </c>
      <c r="K39" s="42">
        <f>SUM(CtroExp!L158:L166)</f>
        <v>0</v>
      </c>
      <c r="L39" s="42">
        <f>SUM(CtroExp!X158:X166)</f>
        <v>0</v>
      </c>
      <c r="M39" s="43">
        <f t="shared" si="3"/>
        <v>105729.39</v>
      </c>
      <c r="N39" s="42">
        <f>SUM(CtroExp!Z158:Z166)</f>
        <v>348094.28500000003</v>
      </c>
      <c r="O39" s="42">
        <f>SUM(CtroExp!AA158:AA166)</f>
        <v>1844801.31</v>
      </c>
      <c r="P39" s="42">
        <f t="shared" si="4"/>
        <v>2298624.9850000003</v>
      </c>
    </row>
    <row r="40" spans="1:16" s="45" customFormat="1" ht="10.5" customHeight="1">
      <c r="A40" s="46" t="s">
        <v>26</v>
      </c>
      <c r="B40" s="42">
        <f>SUM(CtroExp!C171:C179)</f>
        <v>1966705.6549999998</v>
      </c>
      <c r="C40" s="42">
        <f>SUM(CtroExp!D171:D179)</f>
        <v>0</v>
      </c>
      <c r="D40" s="42">
        <f>SUM(CtroExp!E171:E179)</f>
        <v>576643.8150000001</v>
      </c>
      <c r="E40" s="42">
        <f>SUM(CtroExp!F171:F179)</f>
        <v>311374.12</v>
      </c>
      <c r="F40" s="42">
        <f>SUM(CtroExp!G171:G179)</f>
        <v>0</v>
      </c>
      <c r="G40" s="42">
        <f>SUM(CtroExp!H171:H179)</f>
        <v>170120.405</v>
      </c>
      <c r="H40" s="42">
        <f>SUM(CtroExp!I171:I179)</f>
        <v>0</v>
      </c>
      <c r="I40" s="42">
        <f>SUM(CtroExp!J171:J179)</f>
        <v>0</v>
      </c>
      <c r="J40" s="42">
        <f>SUM(CtroExp!K171:K179)</f>
        <v>0</v>
      </c>
      <c r="K40" s="42">
        <f>SUM(CtroExp!L171:L179)</f>
        <v>0</v>
      </c>
      <c r="L40" s="42">
        <f>SUM(CtroExp!X171:X179)</f>
        <v>125092.555</v>
      </c>
      <c r="M40" s="43">
        <f t="shared" si="3"/>
        <v>3149936.55</v>
      </c>
      <c r="N40" s="42">
        <f>SUM(CtroExp!Z171:Z179)</f>
        <v>0</v>
      </c>
      <c r="O40" s="42">
        <f>SUM(CtroExp!AA171:AA179)</f>
        <v>0</v>
      </c>
      <c r="P40" s="42">
        <f t="shared" si="4"/>
        <v>3149936.55</v>
      </c>
    </row>
    <row r="41" spans="1:16" s="44" customFormat="1" ht="10.5" customHeight="1">
      <c r="A41" s="41" t="s">
        <v>103</v>
      </c>
      <c r="B41" s="42">
        <f>SUM(CtroExp!C184:C192)</f>
        <v>1357397</v>
      </c>
      <c r="C41" s="42">
        <f>SUM(CtroExp!D184:D192)</f>
        <v>0</v>
      </c>
      <c r="D41" s="42">
        <f>SUM(CtroExp!E184:E192)</f>
        <v>324870</v>
      </c>
      <c r="E41" s="42">
        <f>SUM(CtroExp!F184:F192)</f>
        <v>65410</v>
      </c>
      <c r="F41" s="42">
        <f>SUM(CtroExp!G184:G192)</f>
        <v>0</v>
      </c>
      <c r="G41" s="42">
        <f>SUM(CtroExp!H184:H192)</f>
        <v>0</v>
      </c>
      <c r="H41" s="42">
        <f>SUM(CtroExp!I184:I192)</f>
        <v>0</v>
      </c>
      <c r="I41" s="42">
        <f>SUM(CtroExp!J184:J192)</f>
        <v>8850</v>
      </c>
      <c r="J41" s="42">
        <f>SUM(CtroExp!K184:K192)</f>
        <v>0</v>
      </c>
      <c r="K41" s="42">
        <f>SUM(CtroExp!L184:L192)</f>
        <v>0</v>
      </c>
      <c r="L41" s="42">
        <f>SUM(CtroExp!X184:X192)</f>
        <v>0</v>
      </c>
      <c r="M41" s="43">
        <f t="shared" si="3"/>
        <v>1756527</v>
      </c>
      <c r="N41" s="42">
        <f>SUM(CtroExp!Z184:Z192)</f>
        <v>159948</v>
      </c>
      <c r="O41" s="42">
        <f>SUM(CtroExp!AA184:AA192)</f>
        <v>1453668</v>
      </c>
      <c r="P41" s="42">
        <f t="shared" si="4"/>
        <v>3370143</v>
      </c>
    </row>
    <row r="42" spans="1:16" s="44" customFormat="1" ht="10.5" customHeight="1">
      <c r="A42" s="41" t="s">
        <v>17</v>
      </c>
      <c r="B42" s="42">
        <f>SUM(CtroExp!C197:C205)</f>
        <v>3407550</v>
      </c>
      <c r="C42" s="42">
        <f>SUM(CtroExp!D197:D205)</f>
        <v>0</v>
      </c>
      <c r="D42" s="42">
        <f>SUM(CtroExp!E197:E205)</f>
        <v>337886</v>
      </c>
      <c r="E42" s="42">
        <f>SUM(CtroExp!F197:F205)</f>
        <v>528872</v>
      </c>
      <c r="F42" s="42">
        <f>SUM(CtroExp!G197:G205)</f>
        <v>0</v>
      </c>
      <c r="G42" s="42">
        <f>SUM(CtroExp!H197:H205)</f>
        <v>0</v>
      </c>
      <c r="H42" s="42">
        <f>SUM(CtroExp!I197:I205)</f>
        <v>0</v>
      </c>
      <c r="I42" s="42">
        <f>SUM(CtroExp!J197:J205)</f>
        <v>8250</v>
      </c>
      <c r="J42" s="42">
        <f>SUM(CtroExp!K197:K205)</f>
        <v>0</v>
      </c>
      <c r="K42" s="42">
        <f>SUM(CtroExp!L197:L205)</f>
        <v>0</v>
      </c>
      <c r="L42" s="42">
        <f>SUM(CtroExp!X197:X205)</f>
        <v>0</v>
      </c>
      <c r="M42" s="43">
        <f t="shared" si="3"/>
        <v>4282558</v>
      </c>
      <c r="N42" s="42">
        <f>SUM(CtroExp!Z197:Z205)</f>
        <v>0</v>
      </c>
      <c r="O42" s="42">
        <f>SUM(CtroExp!AA197:AA205)</f>
        <v>0</v>
      </c>
      <c r="P42" s="42">
        <f t="shared" si="4"/>
        <v>4282558</v>
      </c>
    </row>
    <row r="43" spans="1:16" s="44" customFormat="1" ht="10.5" customHeight="1">
      <c r="A43" s="46" t="s">
        <v>27</v>
      </c>
      <c r="B43" s="42">
        <f>SUM(CtroExp!C210:C218)</f>
        <v>76550</v>
      </c>
      <c r="C43" s="42">
        <f>SUM(CtroExp!D210:D218)</f>
        <v>62014.25</v>
      </c>
      <c r="D43" s="42">
        <f>SUM(CtroExp!E210:E218)</f>
        <v>26250</v>
      </c>
      <c r="E43" s="42">
        <f>SUM(CtroExp!F210:F218)</f>
        <v>3151.75</v>
      </c>
      <c r="F43" s="42">
        <f>SUM(CtroExp!G210:G218)</f>
        <v>0</v>
      </c>
      <c r="G43" s="42">
        <f>SUM(CtroExp!H210:H218)</f>
        <v>0</v>
      </c>
      <c r="H43" s="42">
        <f>SUM(CtroExp!I210:I218)</f>
        <v>0</v>
      </c>
      <c r="I43" s="42">
        <f>SUM(CtroExp!J210:J218)</f>
        <v>27500</v>
      </c>
      <c r="J43" s="42">
        <f>SUM(CtroExp!K210:K218)</f>
        <v>0</v>
      </c>
      <c r="K43" s="42">
        <f>SUM(CtroExp!L210:L218)</f>
        <v>0</v>
      </c>
      <c r="L43" s="42">
        <f>SUM(CtroExp!X210:X218)</f>
        <v>0</v>
      </c>
      <c r="M43" s="43">
        <f t="shared" si="3"/>
        <v>195466</v>
      </c>
      <c r="N43" s="42">
        <f>SUM(CtroExp!Z210:Z218)</f>
        <v>0</v>
      </c>
      <c r="O43" s="42">
        <f>SUM(CtroExp!AA210:AA218)</f>
        <v>0</v>
      </c>
      <c r="P43" s="42">
        <f t="shared" si="4"/>
        <v>195466</v>
      </c>
    </row>
    <row r="44" spans="1:16" s="44" customFormat="1" ht="10.5" customHeight="1">
      <c r="A44" s="46" t="s">
        <v>55</v>
      </c>
      <c r="B44" s="42">
        <f>SUM(CtroExp!C223:C231)+SUM(CtroExp!C236:C244)</f>
        <v>0</v>
      </c>
      <c r="C44" s="42">
        <f>SUM(CtroExp!D223:D231)+SUM(CtroExp!D236:D244)</f>
        <v>0</v>
      </c>
      <c r="D44" s="42">
        <f>SUM(CtroExp!E223:E231)+SUM(CtroExp!E236:E244)</f>
        <v>62742</v>
      </c>
      <c r="E44" s="42">
        <f>SUM(CtroExp!F223:F231)+SUM(CtroExp!F236:F244)</f>
        <v>0</v>
      </c>
      <c r="F44" s="42">
        <f>SUM(CtroExp!G223:G231)+SUM(CtroExp!G236:G244)</f>
        <v>0</v>
      </c>
      <c r="G44" s="42">
        <f>SUM(CtroExp!H223:H231)+SUM(CtroExp!H236:H244)</f>
        <v>0</v>
      </c>
      <c r="H44" s="42">
        <f>SUM(CtroExp!I223:I231)+SUM(CtroExp!I236:I244)</f>
        <v>0</v>
      </c>
      <c r="I44" s="42">
        <f>SUM(CtroExp!J223:J231)+SUM(CtroExp!J236:J244)</f>
        <v>0</v>
      </c>
      <c r="J44" s="42">
        <f>SUM(CtroExp!K223:K231)+SUM(CtroExp!K236:K244)</f>
        <v>0</v>
      </c>
      <c r="K44" s="42">
        <f>SUM(CtroExp!L223:L231)+SUM(CtroExp!L236:L244)</f>
        <v>0</v>
      </c>
      <c r="L44" s="42">
        <f>SUM(CtroExp!X223:X231)+SUM(CtroExp!X236:X244)</f>
        <v>0</v>
      </c>
      <c r="M44" s="43">
        <f t="shared" si="3"/>
        <v>62742</v>
      </c>
      <c r="N44" s="42">
        <f>SUM(CtroExp!Z223:Z231)+SUM(CtroExp!Z236:Z244)</f>
        <v>0</v>
      </c>
      <c r="O44" s="42">
        <f>SUM(CtroExp!AA223:AA231)+SUM(CtroExp!AA236:AA244)</f>
        <v>0</v>
      </c>
      <c r="P44" s="42">
        <f t="shared" si="4"/>
        <v>62742</v>
      </c>
    </row>
    <row r="45" spans="1:16" s="44" customFormat="1" ht="10.5" customHeight="1">
      <c r="A45" s="48" t="s">
        <v>82</v>
      </c>
      <c r="B45" s="42">
        <f>SUM(CtroExp!C249:C257)</f>
        <v>49043</v>
      </c>
      <c r="C45" s="42">
        <f>SUM(CtroExp!D249:D257)</f>
        <v>0</v>
      </c>
      <c r="D45" s="42">
        <f>SUM(CtroExp!E249:E257)</f>
        <v>0</v>
      </c>
      <c r="E45" s="42">
        <f>SUM(CtroExp!F249:F257)</f>
        <v>0</v>
      </c>
      <c r="F45" s="42">
        <f>SUM(CtroExp!G249:G257)</f>
        <v>0</v>
      </c>
      <c r="G45" s="42">
        <f>SUM(CtroExp!H249:H257)</f>
        <v>0</v>
      </c>
      <c r="H45" s="42">
        <f>SUM(CtroExp!I249:I257)</f>
        <v>0</v>
      </c>
      <c r="I45" s="42">
        <f>SUM(CtroExp!J249:J257)</f>
        <v>0</v>
      </c>
      <c r="J45" s="42">
        <f>SUM(CtroExp!K249:K257)</f>
        <v>0</v>
      </c>
      <c r="K45" s="42">
        <f>SUM(CtroExp!L249:L257)</f>
        <v>0</v>
      </c>
      <c r="L45" s="42">
        <f>SUM(CtroExp!X249:X257)</f>
        <v>0</v>
      </c>
      <c r="M45" s="43">
        <f t="shared" si="3"/>
        <v>49043</v>
      </c>
      <c r="N45" s="42">
        <f>SUM(CtroExp!Z249:Z257)</f>
        <v>20700</v>
      </c>
      <c r="O45" s="42">
        <f>SUM(CtroExp!AA249:AA257)</f>
        <v>239284</v>
      </c>
      <c r="P45" s="42">
        <f t="shared" si="4"/>
        <v>309027</v>
      </c>
    </row>
    <row r="46" spans="1:16" s="44" customFormat="1" ht="10.5" customHeight="1">
      <c r="A46" s="46" t="s">
        <v>140</v>
      </c>
      <c r="B46" s="42">
        <f>SUM(CtroExp!C262:C270)</f>
        <v>0</v>
      </c>
      <c r="C46" s="42">
        <f>SUM(CtroExp!D262:D270)</f>
        <v>0</v>
      </c>
      <c r="D46" s="42">
        <f>SUM(CtroExp!E262:E270)</f>
        <v>16474.01</v>
      </c>
      <c r="E46" s="42">
        <f>SUM(CtroExp!F262:F270)</f>
        <v>67305.98999999999</v>
      </c>
      <c r="F46" s="42">
        <f>SUM(CtroExp!G262:G270)</f>
        <v>0</v>
      </c>
      <c r="G46" s="42">
        <f>SUM(CtroExp!H262:H270)</f>
        <v>0</v>
      </c>
      <c r="H46" s="42">
        <f>SUM(CtroExp!I262:I270)</f>
        <v>0</v>
      </c>
      <c r="I46" s="42">
        <f>SUM(CtroExp!J262:J270)</f>
        <v>0</v>
      </c>
      <c r="J46" s="42">
        <f>SUM(CtroExp!K262:K270)</f>
        <v>0</v>
      </c>
      <c r="K46" s="42">
        <f>SUM(CtroExp!L262:L270)</f>
        <v>0</v>
      </c>
      <c r="L46" s="42">
        <f>SUM(CtroExp!X262:X270)</f>
        <v>0</v>
      </c>
      <c r="M46" s="43">
        <f t="shared" si="3"/>
        <v>83779.99999999999</v>
      </c>
      <c r="N46" s="42">
        <f>SUM(CtroExp!Z262:Z270)</f>
        <v>0</v>
      </c>
      <c r="O46" s="42">
        <f>SUM(CtroExp!AA262:AA270)</f>
        <v>0</v>
      </c>
      <c r="P46" s="42">
        <f t="shared" si="4"/>
        <v>83779.99999999999</v>
      </c>
    </row>
    <row r="47" spans="1:16" ht="12" customHeight="1">
      <c r="A47" s="8" t="s">
        <v>16</v>
      </c>
      <c r="B47" s="8">
        <f>SUM(B27:B46)</f>
        <v>24065010.92</v>
      </c>
      <c r="C47" s="8">
        <f aca="true" t="shared" si="5" ref="C47:P47">SUM(C27:C46)</f>
        <v>312534.25</v>
      </c>
      <c r="D47" s="8">
        <f t="shared" si="5"/>
        <v>4390888.8100000005</v>
      </c>
      <c r="E47" s="8">
        <f t="shared" si="5"/>
        <v>4631929.413333334</v>
      </c>
      <c r="F47" s="8">
        <f t="shared" si="5"/>
        <v>0</v>
      </c>
      <c r="G47" s="8">
        <f t="shared" si="5"/>
        <v>170120.405</v>
      </c>
      <c r="H47" s="8">
        <f t="shared" si="5"/>
        <v>0</v>
      </c>
      <c r="I47" s="8">
        <f t="shared" si="5"/>
        <v>61848.35</v>
      </c>
      <c r="J47" s="8">
        <f t="shared" si="5"/>
        <v>0</v>
      </c>
      <c r="K47" s="8">
        <f t="shared" si="5"/>
        <v>0</v>
      </c>
      <c r="L47" s="8">
        <f t="shared" si="5"/>
        <v>141018.555</v>
      </c>
      <c r="M47" s="52">
        <f t="shared" si="5"/>
        <v>33773350.70333333</v>
      </c>
      <c r="N47" s="53">
        <f t="shared" si="5"/>
        <v>4912608.78</v>
      </c>
      <c r="O47" s="8">
        <f t="shared" si="5"/>
        <v>25870986.699</v>
      </c>
      <c r="P47" s="8">
        <f t="shared" si="5"/>
        <v>64556946.182333335</v>
      </c>
    </row>
    <row r="48" spans="1:16" ht="18.75" customHeight="1">
      <c r="A48" s="144" t="s">
        <v>232</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2.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48" sqref="A48:P4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8" customHeight="1">
      <c r="A2" s="93" t="s">
        <v>188</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CtroExp!C11</f>
        <v>91510</v>
      </c>
      <c r="C4" s="42">
        <f>CtroExp!D11</f>
        <v>0</v>
      </c>
      <c r="D4" s="42">
        <f>CtroExp!E11</f>
        <v>0</v>
      </c>
      <c r="E4" s="42">
        <f>CtroExp!F11</f>
        <v>0</v>
      </c>
      <c r="F4" s="42">
        <f>CtroExp!G11</f>
        <v>0</v>
      </c>
      <c r="G4" s="42">
        <f>CtroExp!H11</f>
        <v>0</v>
      </c>
      <c r="H4" s="42">
        <f>CtroExp!I11</f>
        <v>0</v>
      </c>
      <c r="I4" s="42">
        <f>CtroExp!J11</f>
        <v>0</v>
      </c>
      <c r="J4" s="42">
        <f>CtroExp!K11</f>
        <v>0</v>
      </c>
      <c r="K4" s="42">
        <f>CtroExp!L11</f>
        <v>0</v>
      </c>
      <c r="L4" s="42">
        <f>CtroExp!X11</f>
        <v>0</v>
      </c>
      <c r="M4" s="43">
        <f>SUM(B4:L4)</f>
        <v>91510</v>
      </c>
      <c r="N4" s="42">
        <f>CtroExp!Z11</f>
        <v>25000</v>
      </c>
      <c r="O4" s="42">
        <f>CtroExp!AA11</f>
        <v>95656</v>
      </c>
      <c r="P4" s="42">
        <f>SUM(M4:O4)</f>
        <v>212166</v>
      </c>
      <c r="Q4" s="49"/>
    </row>
    <row r="5" spans="1:17" s="44" customFormat="1" ht="10.5" customHeight="1">
      <c r="A5" s="103" t="s">
        <v>148</v>
      </c>
      <c r="B5" s="42">
        <f>CtroExp!C24</f>
        <v>349011.62</v>
      </c>
      <c r="C5" s="42">
        <f>CtroExp!D24</f>
        <v>0</v>
      </c>
      <c r="D5" s="42">
        <f>CtroExp!E24</f>
        <v>0</v>
      </c>
      <c r="E5" s="42">
        <f>CtroExp!F24</f>
        <v>0</v>
      </c>
      <c r="F5" s="42">
        <f>CtroExp!G24</f>
        <v>0</v>
      </c>
      <c r="G5" s="42">
        <f>CtroExp!H24</f>
        <v>0</v>
      </c>
      <c r="H5" s="42">
        <f>CtroExp!I24</f>
        <v>0</v>
      </c>
      <c r="I5" s="42">
        <f>CtroExp!J24</f>
        <v>0</v>
      </c>
      <c r="J5" s="42">
        <f>CtroExp!K24</f>
        <v>0</v>
      </c>
      <c r="K5" s="42">
        <f>CtroExp!L24</f>
        <v>0</v>
      </c>
      <c r="L5" s="42">
        <f>CtroExp!X24</f>
        <v>0</v>
      </c>
      <c r="M5" s="43">
        <f>SUM(B5:L5)</f>
        <v>349011.62</v>
      </c>
      <c r="N5" s="42">
        <f>CtroExp!Z24</f>
        <v>131960.55</v>
      </c>
      <c r="O5" s="42">
        <f>CtroExp!AA24</f>
        <v>650460.45</v>
      </c>
      <c r="P5" s="42">
        <f>SUM(M5:O5)</f>
        <v>1131432.6199999999</v>
      </c>
      <c r="Q5" s="49"/>
    </row>
    <row r="6" spans="1:17" s="44" customFormat="1" ht="10.5" customHeight="1">
      <c r="A6" s="143" t="s">
        <v>155</v>
      </c>
      <c r="B6" s="88">
        <f>CtroExp!C37</f>
        <v>274470</v>
      </c>
      <c r="C6" s="88">
        <f>CtroExp!D37</f>
        <v>0</v>
      </c>
      <c r="D6" s="88">
        <f>CtroExp!E37</f>
        <v>0</v>
      </c>
      <c r="E6" s="88">
        <f>CtroExp!F37</f>
        <v>0</v>
      </c>
      <c r="F6" s="88">
        <f>CtroExp!G37</f>
        <v>0</v>
      </c>
      <c r="G6" s="88">
        <f>CtroExp!H37</f>
        <v>0</v>
      </c>
      <c r="H6" s="88">
        <f>CtroExp!I37</f>
        <v>0</v>
      </c>
      <c r="I6" s="88">
        <f>CtroExp!J37</f>
        <v>0</v>
      </c>
      <c r="J6" s="88">
        <f>CtroExp!K37</f>
        <v>0</v>
      </c>
      <c r="K6" s="88">
        <f>CtroExp!L37</f>
        <v>0</v>
      </c>
      <c r="L6" s="88">
        <f>CtroExp!X37</f>
        <v>0</v>
      </c>
      <c r="M6" s="89">
        <f aca="true" t="shared" si="0" ref="M6:M23">SUM(B6:L6)</f>
        <v>274470</v>
      </c>
      <c r="N6" s="88">
        <f>CtroExp!Z37</f>
        <v>19760</v>
      </c>
      <c r="O6" s="88">
        <f>CtroExp!AA37</f>
        <v>154920</v>
      </c>
      <c r="P6" s="88">
        <f aca="true" t="shared" si="1" ref="P6:P23">SUM(M6:O6)</f>
        <v>449150</v>
      </c>
      <c r="Q6" s="49"/>
    </row>
    <row r="7" spans="1:16" s="44" customFormat="1" ht="10.5" customHeight="1">
      <c r="A7" s="41" t="s">
        <v>10</v>
      </c>
      <c r="B7" s="41">
        <f>CtroExp!C50</f>
        <v>327767.5</v>
      </c>
      <c r="C7" s="41">
        <f>CtroExp!D50</f>
        <v>0</v>
      </c>
      <c r="D7" s="41">
        <f>CtroExp!E50</f>
        <v>0</v>
      </c>
      <c r="E7" s="41">
        <f>CtroExp!F50</f>
        <v>0</v>
      </c>
      <c r="F7" s="41">
        <f>CtroExp!G50</f>
        <v>0</v>
      </c>
      <c r="G7" s="41">
        <f>CtroExp!H50</f>
        <v>0</v>
      </c>
      <c r="H7" s="41">
        <f>CtroExp!I50</f>
        <v>0</v>
      </c>
      <c r="I7" s="41">
        <f>CtroExp!J50</f>
        <v>0</v>
      </c>
      <c r="J7" s="41">
        <f>CtroExp!K50</f>
        <v>0</v>
      </c>
      <c r="K7" s="41">
        <f>CtroExp!L50</f>
        <v>0</v>
      </c>
      <c r="L7" s="41">
        <f>CtroExp!X50</f>
        <v>0</v>
      </c>
      <c r="M7" s="43">
        <f t="shared" si="0"/>
        <v>327767.5</v>
      </c>
      <c r="N7" s="41">
        <f>CtroExp!Z50</f>
        <v>111330</v>
      </c>
      <c r="O7" s="41">
        <f>CtroExp!AA50</f>
        <v>696157.413</v>
      </c>
      <c r="P7" s="42">
        <f t="shared" si="1"/>
        <v>1135254.913</v>
      </c>
    </row>
    <row r="8" spans="1:16" s="44" customFormat="1" ht="10.5" customHeight="1">
      <c r="A8" s="88" t="s">
        <v>178</v>
      </c>
      <c r="B8" s="88">
        <f>CtroExp!C63</f>
        <v>165213</v>
      </c>
      <c r="C8" s="88">
        <f>CtroExp!D63</f>
        <v>0</v>
      </c>
      <c r="D8" s="88">
        <f>CtroExp!E63</f>
        <v>0</v>
      </c>
      <c r="E8" s="88">
        <f>CtroExp!F63</f>
        <v>120842</v>
      </c>
      <c r="F8" s="88">
        <f>CtroExp!G63</f>
        <v>0</v>
      </c>
      <c r="G8" s="88">
        <f>CtroExp!H63</f>
        <v>0</v>
      </c>
      <c r="H8" s="88">
        <f>CtroExp!I63</f>
        <v>0</v>
      </c>
      <c r="I8" s="88">
        <f>CtroExp!J63</f>
        <v>0</v>
      </c>
      <c r="J8" s="88">
        <f>CtroExp!K63</f>
        <v>0</v>
      </c>
      <c r="K8" s="88">
        <f>CtroExp!L63</f>
        <v>0</v>
      </c>
      <c r="L8" s="88">
        <f>CtroExp!X63</f>
        <v>0</v>
      </c>
      <c r="M8" s="89">
        <f t="shared" si="0"/>
        <v>286055</v>
      </c>
      <c r="N8" s="88">
        <f>CtroExp!Z63</f>
        <v>0</v>
      </c>
      <c r="O8" s="88">
        <f>CtroExp!AA63</f>
        <v>138680.66999999998</v>
      </c>
      <c r="P8" s="88">
        <f t="shared" si="1"/>
        <v>424735.67</v>
      </c>
    </row>
    <row r="9" spans="1:16" s="44" customFormat="1" ht="10.5" customHeight="1">
      <c r="A9" s="42" t="s">
        <v>164</v>
      </c>
      <c r="B9" s="41">
        <f>CtroExp!C76</f>
        <v>0</v>
      </c>
      <c r="C9" s="41">
        <f>CtroExp!D76</f>
        <v>0</v>
      </c>
      <c r="D9" s="41">
        <f>CtroExp!E76</f>
        <v>0</v>
      </c>
      <c r="E9" s="41">
        <f>CtroExp!F76</f>
        <v>42340</v>
      </c>
      <c r="F9" s="41">
        <f>CtroExp!G76</f>
        <v>0</v>
      </c>
      <c r="G9" s="41">
        <f>CtroExp!H76</f>
        <v>0</v>
      </c>
      <c r="H9" s="41">
        <f>CtroExp!I76</f>
        <v>0</v>
      </c>
      <c r="I9" s="41">
        <f>CtroExp!J76</f>
        <v>0</v>
      </c>
      <c r="J9" s="41">
        <f>CtroExp!K76</f>
        <v>0</v>
      </c>
      <c r="K9" s="41">
        <f>CtroExp!L76</f>
        <v>0</v>
      </c>
      <c r="L9" s="41">
        <f>CtroExp!X76</f>
        <v>0</v>
      </c>
      <c r="M9" s="43">
        <f t="shared" si="0"/>
        <v>42340</v>
      </c>
      <c r="N9" s="41">
        <f>CtroExp!Z76</f>
        <v>38568</v>
      </c>
      <c r="O9" s="41">
        <f>CtroExp!AA76</f>
        <v>123225</v>
      </c>
      <c r="P9" s="42">
        <f t="shared" si="1"/>
        <v>204133</v>
      </c>
    </row>
    <row r="10" spans="1:16" s="45" customFormat="1" ht="10.5" customHeight="1">
      <c r="A10" s="42" t="s">
        <v>167</v>
      </c>
      <c r="B10" s="42">
        <f>CtroExp!C89</f>
        <v>13955</v>
      </c>
      <c r="C10" s="42">
        <f>CtroExp!D89</f>
        <v>0</v>
      </c>
      <c r="D10" s="42">
        <f>CtroExp!E89</f>
        <v>0</v>
      </c>
      <c r="E10" s="42">
        <f>CtroExp!F89</f>
        <v>31900</v>
      </c>
      <c r="F10" s="42">
        <f>CtroExp!G89</f>
        <v>0</v>
      </c>
      <c r="G10" s="42">
        <f>CtroExp!H89</f>
        <v>0</v>
      </c>
      <c r="H10" s="42">
        <f>CtroExp!I89</f>
        <v>0</v>
      </c>
      <c r="I10" s="42">
        <f>CtroExp!J89</f>
        <v>0</v>
      </c>
      <c r="J10" s="42">
        <f>CtroExp!K89</f>
        <v>0</v>
      </c>
      <c r="K10" s="42">
        <f>CtroExp!L89</f>
        <v>0</v>
      </c>
      <c r="L10" s="42">
        <f>CtroExp!X89</f>
        <v>0</v>
      </c>
      <c r="M10" s="43">
        <f t="shared" si="0"/>
        <v>45855</v>
      </c>
      <c r="N10" s="42">
        <f>CtroExp!Z89</f>
        <v>18000</v>
      </c>
      <c r="O10" s="42">
        <f>CtroExp!AA89</f>
        <v>4481.96</v>
      </c>
      <c r="P10" s="42">
        <f t="shared" si="1"/>
        <v>68336.96</v>
      </c>
    </row>
    <row r="11" spans="1:16" s="44" customFormat="1" ht="10.5" customHeight="1">
      <c r="A11" s="88" t="s">
        <v>12</v>
      </c>
      <c r="B11" s="88">
        <f>CtroExp!C102</f>
        <v>220523</v>
      </c>
      <c r="C11" s="88">
        <f>CtroExp!D102</f>
        <v>0</v>
      </c>
      <c r="D11" s="88">
        <f>CtroExp!E102</f>
        <v>57696</v>
      </c>
      <c r="E11" s="88">
        <f>CtroExp!F102</f>
        <v>0</v>
      </c>
      <c r="F11" s="88">
        <f>CtroExp!G102</f>
        <v>0</v>
      </c>
      <c r="G11" s="88">
        <f>CtroExp!H102</f>
        <v>0</v>
      </c>
      <c r="H11" s="88">
        <f>CtroExp!I102</f>
        <v>0</v>
      </c>
      <c r="I11" s="88">
        <f>CtroExp!J102</f>
        <v>0</v>
      </c>
      <c r="J11" s="88">
        <f>CtroExp!K102</f>
        <v>0</v>
      </c>
      <c r="K11" s="88">
        <f>CtroExp!L102</f>
        <v>0</v>
      </c>
      <c r="L11" s="88">
        <f>CtroExp!X102</f>
        <v>0</v>
      </c>
      <c r="M11" s="89">
        <f t="shared" si="0"/>
        <v>278219</v>
      </c>
      <c r="N11" s="88">
        <f>CtroExp!Z102</f>
        <v>2500</v>
      </c>
      <c r="O11" s="88">
        <f>CtroExp!AA102</f>
        <v>149661</v>
      </c>
      <c r="P11" s="88">
        <f t="shared" si="1"/>
        <v>430380</v>
      </c>
    </row>
    <row r="12" spans="1:16" s="45" customFormat="1" ht="10.5" customHeight="1">
      <c r="A12" s="42" t="s">
        <v>13</v>
      </c>
      <c r="B12" s="42">
        <f>CtroExp!C115</f>
        <v>23800</v>
      </c>
      <c r="C12" s="42">
        <f>CtroExp!D115</f>
        <v>0</v>
      </c>
      <c r="D12" s="42">
        <f>CtroExp!E115</f>
        <v>33000</v>
      </c>
      <c r="E12" s="42">
        <f>CtroExp!F115</f>
        <v>83121</v>
      </c>
      <c r="F12" s="42">
        <f>CtroExp!G115</f>
        <v>0</v>
      </c>
      <c r="G12" s="42">
        <f>CtroExp!H115</f>
        <v>0</v>
      </c>
      <c r="H12" s="42">
        <f>CtroExp!I115</f>
        <v>0</v>
      </c>
      <c r="I12" s="42">
        <f>CtroExp!J115</f>
        <v>0</v>
      </c>
      <c r="J12" s="42">
        <f>CtroExp!K115</f>
        <v>0</v>
      </c>
      <c r="K12" s="42">
        <f>CtroExp!L115</f>
        <v>0</v>
      </c>
      <c r="L12" s="42">
        <f>CtroExp!X115</f>
        <v>0</v>
      </c>
      <c r="M12" s="43">
        <f t="shared" si="0"/>
        <v>139921</v>
      </c>
      <c r="N12" s="42">
        <f>CtroExp!Z115</f>
        <v>0</v>
      </c>
      <c r="O12" s="42">
        <f>CtroExp!AA115</f>
        <v>0</v>
      </c>
      <c r="P12" s="42">
        <f t="shared" si="1"/>
        <v>139921</v>
      </c>
    </row>
    <row r="13" spans="1:16" s="44" customFormat="1" ht="10.5" customHeight="1">
      <c r="A13" s="41" t="s">
        <v>14</v>
      </c>
      <c r="B13" s="41">
        <f>CtroExp!C128</f>
        <v>154061</v>
      </c>
      <c r="C13" s="41">
        <f>CtroExp!D128</f>
        <v>0</v>
      </c>
      <c r="D13" s="41">
        <f>CtroExp!E128</f>
        <v>0</v>
      </c>
      <c r="E13" s="41">
        <f>CtroExp!F128</f>
        <v>0</v>
      </c>
      <c r="F13" s="41">
        <f>CtroExp!G128</f>
        <v>0</v>
      </c>
      <c r="G13" s="41">
        <f>CtroExp!H128</f>
        <v>0</v>
      </c>
      <c r="H13" s="41">
        <f>CtroExp!I128</f>
        <v>0</v>
      </c>
      <c r="I13" s="41">
        <f>CtroExp!J128</f>
        <v>0</v>
      </c>
      <c r="J13" s="41">
        <f>CtroExp!K128</f>
        <v>0</v>
      </c>
      <c r="K13" s="41">
        <f>CtroExp!L128</f>
        <v>0</v>
      </c>
      <c r="L13" s="41">
        <f>CtroExp!X128</f>
        <v>0</v>
      </c>
      <c r="M13" s="43">
        <f t="shared" si="0"/>
        <v>154061</v>
      </c>
      <c r="N13" s="41">
        <f>CtroExp!Z128</f>
        <v>56875</v>
      </c>
      <c r="O13" s="41">
        <f>CtroExp!AA128</f>
        <v>364647</v>
      </c>
      <c r="P13" s="42">
        <f t="shared" si="1"/>
        <v>575583</v>
      </c>
    </row>
    <row r="14" spans="1:16" s="44" customFormat="1" ht="10.5" customHeight="1">
      <c r="A14" s="41" t="s">
        <v>83</v>
      </c>
      <c r="B14" s="41">
        <f>CtroExp!C141</f>
        <v>115012</v>
      </c>
      <c r="C14" s="41">
        <f>CtroExp!D141</f>
        <v>0</v>
      </c>
      <c r="D14" s="41">
        <f>CtroExp!E141</f>
        <v>0</v>
      </c>
      <c r="E14" s="41">
        <f>CtroExp!F141</f>
        <v>0</v>
      </c>
      <c r="F14" s="41">
        <f>CtroExp!G141</f>
        <v>0</v>
      </c>
      <c r="G14" s="41">
        <f>CtroExp!H141</f>
        <v>0</v>
      </c>
      <c r="H14" s="41">
        <f>CtroExp!I141</f>
        <v>0</v>
      </c>
      <c r="I14" s="41">
        <f>CtroExp!J141</f>
        <v>0</v>
      </c>
      <c r="J14" s="41">
        <f>CtroExp!K141</f>
        <v>0</v>
      </c>
      <c r="K14" s="41">
        <f>CtroExp!L141</f>
        <v>0</v>
      </c>
      <c r="L14" s="41">
        <f>CtroExp!X141</f>
        <v>0</v>
      </c>
      <c r="M14" s="43">
        <f t="shared" si="0"/>
        <v>115012</v>
      </c>
      <c r="N14" s="41">
        <f>CtroExp!Z141</f>
        <v>46115</v>
      </c>
      <c r="O14" s="41">
        <f>CtroExp!AA141</f>
        <v>357234</v>
      </c>
      <c r="P14" s="42">
        <f t="shared" si="1"/>
        <v>518361</v>
      </c>
    </row>
    <row r="15" spans="1:25" s="44" customFormat="1" ht="10.5" customHeight="1">
      <c r="A15" s="50" t="s">
        <v>25</v>
      </c>
      <c r="B15" s="41">
        <f>CtroExp!C154</f>
        <v>183864</v>
      </c>
      <c r="C15" s="41">
        <f>CtroExp!D154</f>
        <v>8069</v>
      </c>
      <c r="D15" s="41">
        <f>CtroExp!E154</f>
        <v>0</v>
      </c>
      <c r="E15" s="41">
        <f>CtroExp!F154</f>
        <v>261668</v>
      </c>
      <c r="F15" s="41">
        <f>CtroExp!G154</f>
        <v>0</v>
      </c>
      <c r="G15" s="41">
        <f>CtroExp!H154</f>
        <v>0</v>
      </c>
      <c r="H15" s="41">
        <f>CtroExp!I154</f>
        <v>0</v>
      </c>
      <c r="I15" s="41">
        <f>CtroExp!J154</f>
        <v>0</v>
      </c>
      <c r="J15" s="41">
        <f>CtroExp!K154</f>
        <v>0</v>
      </c>
      <c r="K15" s="41">
        <f>CtroExp!L154</f>
        <v>0</v>
      </c>
      <c r="L15" s="41">
        <f>CtroExp!X154</f>
        <v>0</v>
      </c>
      <c r="M15" s="43">
        <f t="shared" si="0"/>
        <v>453601</v>
      </c>
      <c r="N15" s="41">
        <f>CtroExp!Z154</f>
        <v>0</v>
      </c>
      <c r="O15" s="41">
        <f>CtroExp!AA154</f>
        <v>0</v>
      </c>
      <c r="P15" s="42">
        <f t="shared" si="1"/>
        <v>453601</v>
      </c>
      <c r="Y15" s="49"/>
    </row>
    <row r="16" spans="1:16" s="44" customFormat="1" ht="10.5" customHeight="1">
      <c r="A16" s="42" t="s">
        <v>84</v>
      </c>
      <c r="B16" s="42">
        <f>CtroExp!C167</f>
        <v>0</v>
      </c>
      <c r="C16" s="42">
        <f>CtroExp!D167</f>
        <v>0</v>
      </c>
      <c r="D16" s="42">
        <f>CtroExp!E167</f>
        <v>0</v>
      </c>
      <c r="E16" s="42">
        <f>CtroExp!F167</f>
        <v>0</v>
      </c>
      <c r="F16" s="42">
        <f>CtroExp!G167</f>
        <v>0</v>
      </c>
      <c r="G16" s="42">
        <f>CtroExp!H167</f>
        <v>0</v>
      </c>
      <c r="H16" s="42">
        <f>CtroExp!I167</f>
        <v>0</v>
      </c>
      <c r="I16" s="42">
        <f>CtroExp!J167</f>
        <v>0</v>
      </c>
      <c r="J16" s="42">
        <f>CtroExp!K167</f>
        <v>0</v>
      </c>
      <c r="K16" s="42">
        <f>CtroExp!L167</f>
        <v>0</v>
      </c>
      <c r="L16" s="42">
        <f>CtroExp!X167</f>
        <v>0</v>
      </c>
      <c r="M16" s="43">
        <f t="shared" si="0"/>
        <v>0</v>
      </c>
      <c r="N16" s="42">
        <f>CtroExp!Z167</f>
        <v>25749.315</v>
      </c>
      <c r="O16" s="42">
        <f>CtroExp!AA167</f>
        <v>250656.9</v>
      </c>
      <c r="P16" s="42">
        <f t="shared" si="1"/>
        <v>276406.21499999997</v>
      </c>
    </row>
    <row r="17" spans="1:16" s="45" customFormat="1" ht="10.5" customHeight="1">
      <c r="A17" s="48" t="s">
        <v>26</v>
      </c>
      <c r="B17" s="42">
        <f>CtroExp!C180</f>
        <v>33705.16</v>
      </c>
      <c r="C17" s="42">
        <f>CtroExp!D180</f>
        <v>0</v>
      </c>
      <c r="D17" s="42">
        <f>CtroExp!E180</f>
        <v>0</v>
      </c>
      <c r="E17" s="42">
        <f>CtroExp!F180</f>
        <v>0</v>
      </c>
      <c r="F17" s="42">
        <f>CtroExp!G180</f>
        <v>0</v>
      </c>
      <c r="G17" s="42">
        <f>CtroExp!H180</f>
        <v>27037.07</v>
      </c>
      <c r="H17" s="42">
        <f>CtroExp!I180</f>
        <v>0</v>
      </c>
      <c r="I17" s="42">
        <f>CtroExp!J180</f>
        <v>0</v>
      </c>
      <c r="J17" s="42">
        <f>CtroExp!K180</f>
        <v>0</v>
      </c>
      <c r="K17" s="42">
        <f>CtroExp!L180</f>
        <v>0</v>
      </c>
      <c r="L17" s="42">
        <f>CtroExp!X180</f>
        <v>37247.88</v>
      </c>
      <c r="M17" s="43">
        <f t="shared" si="0"/>
        <v>97990.11</v>
      </c>
      <c r="N17" s="42">
        <f>CtroExp!Z180</f>
        <v>0</v>
      </c>
      <c r="O17" s="42">
        <f>CtroExp!AA180</f>
        <v>0</v>
      </c>
      <c r="P17" s="42">
        <f t="shared" si="1"/>
        <v>97990.11</v>
      </c>
    </row>
    <row r="18" spans="1:16" s="44" customFormat="1" ht="10.5" customHeight="1">
      <c r="A18" s="88" t="s">
        <v>230</v>
      </c>
      <c r="B18" s="88">
        <f>CtroExp!C193</f>
        <v>46660</v>
      </c>
      <c r="C18" s="88">
        <f>CtroExp!D193</f>
        <v>0</v>
      </c>
      <c r="D18" s="88">
        <f>CtroExp!E193</f>
        <v>0</v>
      </c>
      <c r="E18" s="88">
        <f>CtroExp!F193</f>
        <v>62610</v>
      </c>
      <c r="F18" s="88">
        <f>CtroExp!G193</f>
        <v>0</v>
      </c>
      <c r="G18" s="88">
        <f>CtroExp!H193</f>
        <v>0</v>
      </c>
      <c r="H18" s="88">
        <f>CtroExp!I193</f>
        <v>0</v>
      </c>
      <c r="I18" s="88">
        <f>CtroExp!J193</f>
        <v>0</v>
      </c>
      <c r="J18" s="88">
        <f>CtroExp!K193</f>
        <v>0</v>
      </c>
      <c r="K18" s="88">
        <f>CtroExp!L193</f>
        <v>0</v>
      </c>
      <c r="L18" s="88">
        <f>CtroExp!X193</f>
        <v>0</v>
      </c>
      <c r="M18" s="89">
        <f t="shared" si="0"/>
        <v>109270</v>
      </c>
      <c r="N18" s="88">
        <f>CtroExp!Z193</f>
        <v>1520</v>
      </c>
      <c r="O18" s="88">
        <f>CtroExp!AA193</f>
        <v>148055</v>
      </c>
      <c r="P18" s="88">
        <f t="shared" si="1"/>
        <v>258845</v>
      </c>
    </row>
    <row r="19" spans="1:16" s="44" customFormat="1" ht="10.5" customHeight="1">
      <c r="A19" s="41" t="s">
        <v>17</v>
      </c>
      <c r="B19" s="41">
        <f>CtroExp!C206</f>
        <v>324600</v>
      </c>
      <c r="C19" s="41">
        <f>CtroExp!D206</f>
        <v>0</v>
      </c>
      <c r="D19" s="41">
        <f>CtroExp!E206</f>
        <v>0</v>
      </c>
      <c r="E19" s="41">
        <f>CtroExp!F206</f>
        <v>95340</v>
      </c>
      <c r="F19" s="41">
        <f>CtroExp!G206</f>
        <v>0</v>
      </c>
      <c r="G19" s="41">
        <f>CtroExp!H206</f>
        <v>0</v>
      </c>
      <c r="H19" s="41">
        <f>CtroExp!I206</f>
        <v>0</v>
      </c>
      <c r="I19" s="41">
        <f>CtroExp!J206</f>
        <v>0</v>
      </c>
      <c r="J19" s="41">
        <f>CtroExp!K206</f>
        <v>0</v>
      </c>
      <c r="K19" s="41">
        <f>CtroExp!L206</f>
        <v>0</v>
      </c>
      <c r="L19" s="41">
        <f>CtroExp!X206</f>
        <v>0</v>
      </c>
      <c r="M19" s="43">
        <f t="shared" si="0"/>
        <v>419940</v>
      </c>
      <c r="N19" s="41">
        <f>CtroExp!Z206</f>
        <v>0</v>
      </c>
      <c r="O19" s="41">
        <f>CtroExp!AA206</f>
        <v>0</v>
      </c>
      <c r="P19" s="42">
        <f t="shared" si="1"/>
        <v>419940</v>
      </c>
    </row>
    <row r="20" spans="1:16" s="45" customFormat="1" ht="10.5" customHeight="1">
      <c r="A20" s="48" t="s">
        <v>27</v>
      </c>
      <c r="B20" s="42">
        <f>CtroExp!C219</f>
        <v>0</v>
      </c>
      <c r="C20" s="42">
        <f>CtroExp!D219</f>
        <v>7217.785</v>
      </c>
      <c r="D20" s="42">
        <f>CtroExp!E219</f>
        <v>0</v>
      </c>
      <c r="E20" s="42">
        <f>CtroExp!F219</f>
        <v>0</v>
      </c>
      <c r="F20" s="42">
        <f>CtroExp!G219</f>
        <v>0</v>
      </c>
      <c r="G20" s="42">
        <f>CtroExp!H219</f>
        <v>0</v>
      </c>
      <c r="H20" s="42">
        <f>CtroExp!I219</f>
        <v>0</v>
      </c>
      <c r="I20" s="42">
        <f>CtroExp!J219</f>
        <v>0</v>
      </c>
      <c r="J20" s="42">
        <f>CtroExp!K219</f>
        <v>0</v>
      </c>
      <c r="K20" s="42">
        <f>CtroExp!L219</f>
        <v>0</v>
      </c>
      <c r="L20" s="42">
        <f>CtroExp!X219</f>
        <v>0</v>
      </c>
      <c r="M20" s="43">
        <f t="shared" si="0"/>
        <v>7217.785</v>
      </c>
      <c r="N20" s="42">
        <f>CtroExp!Z219</f>
        <v>0</v>
      </c>
      <c r="O20" s="42">
        <f>CtroExp!AA219</f>
        <v>0</v>
      </c>
      <c r="P20" s="42">
        <f t="shared" si="1"/>
        <v>7217.785</v>
      </c>
    </row>
    <row r="21" spans="1:16" s="44" customFormat="1" ht="10.5" customHeight="1">
      <c r="A21" s="48" t="s">
        <v>55</v>
      </c>
      <c r="B21" s="42">
        <f>CtroExp!C232+CtroExp!C245</f>
        <v>0</v>
      </c>
      <c r="C21" s="42">
        <f>CtroExp!D232+CtroExp!D245</f>
        <v>0</v>
      </c>
      <c r="D21" s="42">
        <f>CtroExp!E232+CtroExp!E245</f>
        <v>0</v>
      </c>
      <c r="E21" s="42">
        <f>CtroExp!F232+CtroExp!F245</f>
        <v>0</v>
      </c>
      <c r="F21" s="42">
        <f>CtroExp!G232+CtroExp!G245</f>
        <v>0</v>
      </c>
      <c r="G21" s="42">
        <f>CtroExp!H232+CtroExp!H245</f>
        <v>0</v>
      </c>
      <c r="H21" s="42">
        <f>CtroExp!I232+CtroExp!I245</f>
        <v>0</v>
      </c>
      <c r="I21" s="42">
        <f>CtroExp!J232+CtroExp!J245</f>
        <v>0</v>
      </c>
      <c r="J21" s="42">
        <f>CtroExp!K232+CtroExp!K245</f>
        <v>0</v>
      </c>
      <c r="K21" s="42">
        <f>CtroExp!L232+CtroExp!L245</f>
        <v>0</v>
      </c>
      <c r="L21" s="42">
        <f>CtroExp!X232+CtroExp!X245</f>
        <v>0</v>
      </c>
      <c r="M21" s="43">
        <f t="shared" si="0"/>
        <v>0</v>
      </c>
      <c r="N21" s="42">
        <f>CtroExp!Z232+CtroExp!Z245</f>
        <v>0</v>
      </c>
      <c r="O21" s="42">
        <f>CtroExp!AA232+CtroExp!AA245</f>
        <v>0</v>
      </c>
      <c r="P21" s="42">
        <f t="shared" si="1"/>
        <v>0</v>
      </c>
    </row>
    <row r="22" spans="1:16" s="44" customFormat="1" ht="10.5" customHeight="1">
      <c r="A22" s="48" t="s">
        <v>133</v>
      </c>
      <c r="B22" s="42">
        <f>CtroExp!C258</f>
        <v>0</v>
      </c>
      <c r="C22" s="42">
        <f>CtroExp!D258</f>
        <v>0</v>
      </c>
      <c r="D22" s="42">
        <f>CtroExp!E258</f>
        <v>0</v>
      </c>
      <c r="E22" s="42">
        <f>CtroExp!F258</f>
        <v>0</v>
      </c>
      <c r="F22" s="42">
        <f>CtroExp!G258</f>
        <v>0</v>
      </c>
      <c r="G22" s="42">
        <f>CtroExp!H258</f>
        <v>0</v>
      </c>
      <c r="H22" s="42">
        <f>CtroExp!I258</f>
        <v>0</v>
      </c>
      <c r="I22" s="42">
        <f>CtroExp!J258</f>
        <v>0</v>
      </c>
      <c r="J22" s="42">
        <f>CtroExp!K258</f>
        <v>0</v>
      </c>
      <c r="K22" s="42">
        <f>CtroExp!L258</f>
        <v>0</v>
      </c>
      <c r="L22" s="42">
        <f>CtroExp!X258</f>
        <v>0</v>
      </c>
      <c r="M22" s="43">
        <f t="shared" si="0"/>
        <v>0</v>
      </c>
      <c r="N22" s="42">
        <f>CtroExp!Z258</f>
        <v>0</v>
      </c>
      <c r="O22" s="42">
        <f>CtroExp!AA258</f>
        <v>8519</v>
      </c>
      <c r="P22" s="42">
        <f t="shared" si="1"/>
        <v>8519</v>
      </c>
    </row>
    <row r="23" spans="1:16" s="44" customFormat="1" ht="10.5" customHeight="1">
      <c r="A23" s="46" t="s">
        <v>165</v>
      </c>
      <c r="B23" s="42">
        <f>CtroExp!C271</f>
        <v>0</v>
      </c>
      <c r="C23" s="42">
        <f>CtroExp!D271</f>
        <v>0</v>
      </c>
      <c r="D23" s="42">
        <f>CtroExp!E271</f>
        <v>0</v>
      </c>
      <c r="E23" s="42">
        <f>CtroExp!F271</f>
        <v>0</v>
      </c>
      <c r="F23" s="42">
        <f>CtroExp!G271</f>
        <v>0</v>
      </c>
      <c r="G23" s="42">
        <f>CtroExp!H271</f>
        <v>0</v>
      </c>
      <c r="H23" s="42">
        <f>CtroExp!I271</f>
        <v>0</v>
      </c>
      <c r="I23" s="42">
        <f>CtroExp!J271</f>
        <v>0</v>
      </c>
      <c r="J23" s="42">
        <f>CtroExp!K271</f>
        <v>0</v>
      </c>
      <c r="K23" s="42">
        <f>CtroExp!L271</f>
        <v>0</v>
      </c>
      <c r="L23" s="42">
        <f>CtroExp!X271</f>
        <v>0</v>
      </c>
      <c r="M23" s="43">
        <f t="shared" si="0"/>
        <v>0</v>
      </c>
      <c r="N23" s="42">
        <f>CtroExp!Z271</f>
        <v>0</v>
      </c>
      <c r="O23" s="42">
        <f>CtroExp!AA271</f>
        <v>0</v>
      </c>
      <c r="P23" s="42">
        <f t="shared" si="1"/>
        <v>0</v>
      </c>
    </row>
    <row r="24" spans="1:16" s="2" customFormat="1" ht="12.75" customHeight="1">
      <c r="A24" s="8" t="s">
        <v>16</v>
      </c>
      <c r="B24" s="8">
        <f aca="true" t="shared" si="2" ref="B24:P24">SUM(B4:B23)</f>
        <v>2324152.2800000003</v>
      </c>
      <c r="C24" s="8">
        <f t="shared" si="2"/>
        <v>15286.785</v>
      </c>
      <c r="D24" s="8">
        <f t="shared" si="2"/>
        <v>90696</v>
      </c>
      <c r="E24" s="8">
        <f t="shared" si="2"/>
        <v>697821</v>
      </c>
      <c r="F24" s="8">
        <f t="shared" si="2"/>
        <v>0</v>
      </c>
      <c r="G24" s="8">
        <f t="shared" si="2"/>
        <v>27037.07</v>
      </c>
      <c r="H24" s="8">
        <f t="shared" si="2"/>
        <v>0</v>
      </c>
      <c r="I24" s="8">
        <f t="shared" si="2"/>
        <v>0</v>
      </c>
      <c r="J24" s="8">
        <f t="shared" si="2"/>
        <v>0</v>
      </c>
      <c r="K24" s="8">
        <f t="shared" si="2"/>
        <v>0</v>
      </c>
      <c r="L24" s="8">
        <f t="shared" si="2"/>
        <v>37247.88</v>
      </c>
      <c r="M24" s="52">
        <f t="shared" si="2"/>
        <v>3192241.015</v>
      </c>
      <c r="N24" s="53">
        <f t="shared" si="2"/>
        <v>477377.865</v>
      </c>
      <c r="O24" s="8">
        <f t="shared" si="2"/>
        <v>3142354.3929999997</v>
      </c>
      <c r="P24" s="8">
        <f t="shared" si="2"/>
        <v>6811973.273</v>
      </c>
    </row>
    <row r="25" ht="18.75" customHeight="1">
      <c r="A25" s="92" t="s">
        <v>189</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SUM(CtroExp!C2:C11)</f>
        <v>855896</v>
      </c>
      <c r="C27" s="42">
        <f>SUM(CtroExp!D2:D11)</f>
        <v>0</v>
      </c>
      <c r="D27" s="42">
        <f>SUM(CtroExp!E2:E11)</f>
        <v>44513</v>
      </c>
      <c r="E27" s="42">
        <f>SUM(CtroExp!F2:F11)</f>
        <v>0</v>
      </c>
      <c r="F27" s="42">
        <f>SUM(CtroExp!G2:G11)</f>
        <v>0</v>
      </c>
      <c r="G27" s="42">
        <f>SUM(CtroExp!H2:H11)</f>
        <v>0</v>
      </c>
      <c r="H27" s="42">
        <f>SUM(CtroExp!I2:I11)</f>
        <v>0</v>
      </c>
      <c r="I27" s="42">
        <f>SUM(CtroExp!J2:J11)</f>
        <v>0</v>
      </c>
      <c r="J27" s="42">
        <f>SUM(CtroExp!K2:K11)</f>
        <v>0</v>
      </c>
      <c r="K27" s="42">
        <f>SUM(CtroExp!L2:L11)</f>
        <v>0</v>
      </c>
      <c r="L27" s="42">
        <f>SUM(CtroExp!X2:X11)</f>
        <v>0</v>
      </c>
      <c r="M27" s="43">
        <f aca="true" t="shared" si="3" ref="M27:M46">SUM(B27:L27)</f>
        <v>900409</v>
      </c>
      <c r="N27" s="42">
        <f>SUM(CtroExp!Z2:Z11)</f>
        <v>251310</v>
      </c>
      <c r="O27" s="42">
        <f>SUM(CtroExp!AA2:AA11)</f>
        <v>1330672</v>
      </c>
      <c r="P27" s="42">
        <f>SUM(M27:O27)</f>
        <v>2482391</v>
      </c>
    </row>
    <row r="28" spans="1:16" s="44" customFormat="1" ht="10.5" customHeight="1">
      <c r="A28" s="103" t="s">
        <v>148</v>
      </c>
      <c r="B28" s="42">
        <f>SUM(CtroExp!C15:C24)</f>
        <v>2326279.185</v>
      </c>
      <c r="C28" s="42">
        <f>SUM(CtroExp!D15:D24)</f>
        <v>0</v>
      </c>
      <c r="D28" s="42">
        <f>SUM(CtroExp!E15:E24)</f>
        <v>120940.62</v>
      </c>
      <c r="E28" s="42">
        <f>SUM(CtroExp!F15:F24)</f>
        <v>17533.333333333336</v>
      </c>
      <c r="F28" s="42">
        <f>SUM(CtroExp!G15:G24)</f>
        <v>0</v>
      </c>
      <c r="G28" s="42">
        <f>SUM(CtroExp!H15:H24)</f>
        <v>0</v>
      </c>
      <c r="H28" s="42">
        <f>SUM(CtroExp!I15:I24)</f>
        <v>0</v>
      </c>
      <c r="I28" s="42">
        <f>SUM(CtroExp!J15:J24)</f>
        <v>17248.35</v>
      </c>
      <c r="J28" s="42">
        <f>SUM(CtroExp!K15:K24)</f>
        <v>0</v>
      </c>
      <c r="K28" s="42">
        <f>SUM(CtroExp!L15:L24)</f>
        <v>0</v>
      </c>
      <c r="L28" s="42">
        <f>SUM(CtroExp!X15:X24)</f>
        <v>0</v>
      </c>
      <c r="M28" s="43">
        <f>SUM(B28:L28)</f>
        <v>2482001.4883333337</v>
      </c>
      <c r="N28" s="42">
        <f>SUM(CtroExp!Z15:Z24)</f>
        <v>1325671.85</v>
      </c>
      <c r="O28" s="42">
        <f>SUM(CtroExp!AA15:AA24)</f>
        <v>5402931.4</v>
      </c>
      <c r="P28" s="42">
        <f>SUM(M28:O28)</f>
        <v>9210604.738333333</v>
      </c>
    </row>
    <row r="29" spans="1:16" s="44" customFormat="1" ht="10.5" customHeight="1">
      <c r="A29" s="103" t="s">
        <v>155</v>
      </c>
      <c r="B29" s="42">
        <f>SUM(CtroExp!C28:C37)</f>
        <v>2996535.98</v>
      </c>
      <c r="C29" s="42">
        <f>SUM(CtroExp!D28:D37)</f>
        <v>0</v>
      </c>
      <c r="D29" s="42">
        <f>SUM(CtroExp!E28:E37)</f>
        <v>464807</v>
      </c>
      <c r="E29" s="42">
        <f>SUM(CtroExp!F28:F37)</f>
        <v>46670.17</v>
      </c>
      <c r="F29" s="42">
        <f>SUM(CtroExp!G28:G37)</f>
        <v>0</v>
      </c>
      <c r="G29" s="42">
        <f>SUM(CtroExp!H28:H37)</f>
        <v>0</v>
      </c>
      <c r="H29" s="42">
        <f>SUM(CtroExp!I28:I37)</f>
        <v>0</v>
      </c>
      <c r="I29" s="42">
        <f>SUM(CtroExp!J28:J37)</f>
        <v>0</v>
      </c>
      <c r="J29" s="42">
        <f>SUM(CtroExp!K28:K37)</f>
        <v>0</v>
      </c>
      <c r="K29" s="42">
        <f>SUM(CtroExp!L28:L37)</f>
        <v>0</v>
      </c>
      <c r="L29" s="42">
        <f>SUM(CtroExp!X28:X37)</f>
        <v>0</v>
      </c>
      <c r="M29" s="43">
        <f t="shared" si="3"/>
        <v>3508013.15</v>
      </c>
      <c r="N29" s="42">
        <f>SUM(CtroExp!Z28:Z37)</f>
        <v>272433</v>
      </c>
      <c r="O29" s="42">
        <f>SUM(CtroExp!AA28:AA37)</f>
        <v>1431484</v>
      </c>
      <c r="P29" s="42">
        <f aca="true" t="shared" si="4" ref="P29:P46">SUM(M29:O29)</f>
        <v>5211930.15</v>
      </c>
    </row>
    <row r="30" spans="1:16" s="44" customFormat="1" ht="10.5" customHeight="1">
      <c r="A30" s="41" t="s">
        <v>10</v>
      </c>
      <c r="B30" s="42">
        <f>SUM(CtroExp!C41:C50)</f>
        <v>2407567.6799999997</v>
      </c>
      <c r="C30" s="42">
        <f>SUM(CtroExp!D41:D50)</f>
        <v>0</v>
      </c>
      <c r="D30" s="42">
        <f>SUM(CtroExp!E41:E50)</f>
        <v>157584</v>
      </c>
      <c r="E30" s="42">
        <f>SUM(CtroExp!F41:F50)</f>
        <v>0</v>
      </c>
      <c r="F30" s="42">
        <f>SUM(CtroExp!G41:G50)</f>
        <v>0</v>
      </c>
      <c r="G30" s="42">
        <f>SUM(CtroExp!H41:H50)</f>
        <v>0</v>
      </c>
      <c r="H30" s="42">
        <f>SUM(CtroExp!I41:I50)</f>
        <v>0</v>
      </c>
      <c r="I30" s="42">
        <f>SUM(CtroExp!J41:J50)</f>
        <v>0</v>
      </c>
      <c r="J30" s="42">
        <f>SUM(CtroExp!K41:K50)</f>
        <v>0</v>
      </c>
      <c r="K30" s="42">
        <f>SUM(CtroExp!L41:L50)</f>
        <v>0</v>
      </c>
      <c r="L30" s="42">
        <f>SUM(CtroExp!X41:X50)</f>
        <v>0</v>
      </c>
      <c r="M30" s="43">
        <f t="shared" si="3"/>
        <v>2565151.6799999997</v>
      </c>
      <c r="N30" s="42">
        <f>SUM(CtroExp!Z41:Z50)</f>
        <v>1084382.6</v>
      </c>
      <c r="O30" s="42">
        <f>SUM(CtroExp!AA41:AA50)</f>
        <v>6970982.407000001</v>
      </c>
      <c r="P30" s="42">
        <f t="shared" si="4"/>
        <v>10620516.687</v>
      </c>
    </row>
    <row r="31" spans="1:16" s="44" customFormat="1" ht="10.5" customHeight="1">
      <c r="A31" s="41" t="s">
        <v>11</v>
      </c>
      <c r="B31" s="42">
        <f>SUM(CtroExp!C54:C63)</f>
        <v>2367811.7800000003</v>
      </c>
      <c r="C31" s="42">
        <f>SUM(CtroExp!D54:D63)</f>
        <v>0</v>
      </c>
      <c r="D31" s="42">
        <f>SUM(CtroExp!E54:E63)</f>
        <v>259446.395</v>
      </c>
      <c r="E31" s="42">
        <f>SUM(CtroExp!F54:F63)</f>
        <v>275447.66000000003</v>
      </c>
      <c r="F31" s="42">
        <f>SUM(CtroExp!G54:G63)</f>
        <v>0</v>
      </c>
      <c r="G31" s="42">
        <f>SUM(CtroExp!H54:H63)</f>
        <v>0</v>
      </c>
      <c r="H31" s="42">
        <f>SUM(CtroExp!I54:I63)</f>
        <v>0</v>
      </c>
      <c r="I31" s="42">
        <f>SUM(CtroExp!J54:J63)</f>
        <v>0</v>
      </c>
      <c r="J31" s="42">
        <f>SUM(CtroExp!K54:K63)</f>
        <v>0</v>
      </c>
      <c r="K31" s="42">
        <f>SUM(CtroExp!L54:L63)</f>
        <v>0</v>
      </c>
      <c r="L31" s="42">
        <f>SUM(CtroExp!X54:X63)</f>
        <v>0</v>
      </c>
      <c r="M31" s="89">
        <f t="shared" si="3"/>
        <v>2902705.8350000004</v>
      </c>
      <c r="N31" s="42">
        <f>SUM(CtroExp!Z54:Z63)</f>
        <v>198499</v>
      </c>
      <c r="O31" s="42">
        <f>SUM(CtroExp!AA54:AA63)</f>
        <v>1858482.035</v>
      </c>
      <c r="P31" s="88">
        <f t="shared" si="4"/>
        <v>4959686.87</v>
      </c>
    </row>
    <row r="32" spans="1:16" s="44" customFormat="1" ht="10.5" customHeight="1">
      <c r="A32" s="42" t="s">
        <v>164</v>
      </c>
      <c r="B32" s="42">
        <f>SUM(CtroExp!C67:C76)</f>
        <v>1402049</v>
      </c>
      <c r="C32" s="42">
        <f>SUM(CtroExp!D67:D76)</f>
        <v>0</v>
      </c>
      <c r="D32" s="42">
        <f>SUM(CtroExp!E67:E76)</f>
        <v>0</v>
      </c>
      <c r="E32" s="42">
        <f>SUM(CtroExp!F67:F76)</f>
        <v>182214</v>
      </c>
      <c r="F32" s="42">
        <f>SUM(CtroExp!G67:G76)</f>
        <v>0</v>
      </c>
      <c r="G32" s="42">
        <f>SUM(CtroExp!H67:H76)</f>
        <v>0</v>
      </c>
      <c r="H32" s="42">
        <f>SUM(CtroExp!I67:I76)</f>
        <v>0</v>
      </c>
      <c r="I32" s="42">
        <f>SUM(CtroExp!J67:J76)</f>
        <v>0</v>
      </c>
      <c r="J32" s="42">
        <f>SUM(CtroExp!K67:K76)</f>
        <v>0</v>
      </c>
      <c r="K32" s="42">
        <f>SUM(CtroExp!L67:L76)</f>
        <v>0</v>
      </c>
      <c r="L32" s="42">
        <f>SUM(CtroExp!X67:X76)</f>
        <v>0</v>
      </c>
      <c r="M32" s="55">
        <f t="shared" si="3"/>
        <v>1584263</v>
      </c>
      <c r="N32" s="42">
        <f>SUM(CtroExp!Z67:Z76)</f>
        <v>349245.021</v>
      </c>
      <c r="O32" s="42">
        <f>SUM(CtroExp!AA67:AA76)</f>
        <v>873248</v>
      </c>
      <c r="P32" s="42">
        <f t="shared" si="4"/>
        <v>2806756.0209999997</v>
      </c>
    </row>
    <row r="33" spans="1:16" s="45" customFormat="1" ht="10.5" customHeight="1">
      <c r="A33" s="42" t="s">
        <v>167</v>
      </c>
      <c r="B33" s="42">
        <f>SUM(CtroExp!C80:C89)</f>
        <v>735521.76</v>
      </c>
      <c r="C33" s="42">
        <f>SUM(CtroExp!D80:D89)</f>
        <v>0</v>
      </c>
      <c r="D33" s="42">
        <f>SUM(CtroExp!E80:E89)</f>
        <v>294898</v>
      </c>
      <c r="E33" s="42">
        <f>SUM(CtroExp!F80:F89)</f>
        <v>2097963</v>
      </c>
      <c r="F33" s="42">
        <f>SUM(CtroExp!G80:G89)</f>
        <v>0</v>
      </c>
      <c r="G33" s="42">
        <f>SUM(CtroExp!H80:H89)</f>
        <v>0</v>
      </c>
      <c r="H33" s="42">
        <f>SUM(CtroExp!I80:I89)</f>
        <v>0</v>
      </c>
      <c r="I33" s="42">
        <f>SUM(CtroExp!J80:J89)</f>
        <v>0</v>
      </c>
      <c r="J33" s="42">
        <f>SUM(CtroExp!K80:K89)</f>
        <v>0</v>
      </c>
      <c r="K33" s="42">
        <f>SUM(CtroExp!L80:L89)</f>
        <v>0</v>
      </c>
      <c r="L33" s="42">
        <f>SUM(CtroExp!X80:X89)</f>
        <v>0</v>
      </c>
      <c r="M33" s="43">
        <f t="shared" si="3"/>
        <v>3128382.76</v>
      </c>
      <c r="N33" s="42">
        <f>SUM(CtroExp!Z80:Z89)</f>
        <v>151739.484</v>
      </c>
      <c r="O33" s="42">
        <f>SUM(CtroExp!AA80:AA89)</f>
        <v>269198.01000000007</v>
      </c>
      <c r="P33" s="42">
        <f t="shared" si="4"/>
        <v>3549320.254</v>
      </c>
    </row>
    <row r="34" spans="1:16" s="44" customFormat="1" ht="10.5" customHeight="1">
      <c r="A34" s="41" t="s">
        <v>12</v>
      </c>
      <c r="B34" s="42">
        <f>SUM(CtroExp!C93:C102)</f>
        <v>1021782</v>
      </c>
      <c r="C34" s="42">
        <f>SUM(CtroExp!D93:D102)</f>
        <v>0</v>
      </c>
      <c r="D34" s="42">
        <f>SUM(CtroExp!E93:E102)</f>
        <v>582609.97</v>
      </c>
      <c r="E34" s="42">
        <f>SUM(CtroExp!F93:F102)</f>
        <v>0</v>
      </c>
      <c r="F34" s="42">
        <f>SUM(CtroExp!G93:G102)</f>
        <v>0</v>
      </c>
      <c r="G34" s="42">
        <f>SUM(CtroExp!H93:H102)</f>
        <v>0</v>
      </c>
      <c r="H34" s="42">
        <f>SUM(CtroExp!I93:I102)</f>
        <v>0</v>
      </c>
      <c r="I34" s="42">
        <f>SUM(CtroExp!J93:J102)</f>
        <v>0</v>
      </c>
      <c r="J34" s="42">
        <f>SUM(CtroExp!K93:K102)</f>
        <v>0</v>
      </c>
      <c r="K34" s="42">
        <f>SUM(CtroExp!L93:L102)</f>
        <v>0</v>
      </c>
      <c r="L34" s="42">
        <f>SUM(CtroExp!X93:X102)</f>
        <v>0</v>
      </c>
      <c r="M34" s="43">
        <f t="shared" si="3"/>
        <v>1604391.97</v>
      </c>
      <c r="N34" s="42">
        <f>SUM(CtroExp!Z93:Z102)</f>
        <v>96461.09</v>
      </c>
      <c r="O34" s="42">
        <f>SUM(CtroExp!AA93:AA102)</f>
        <v>703492.03</v>
      </c>
      <c r="P34" s="42">
        <f t="shared" si="4"/>
        <v>2404345.09</v>
      </c>
    </row>
    <row r="35" spans="1:16" s="44" customFormat="1" ht="10.5" customHeight="1">
      <c r="A35" s="42" t="s">
        <v>13</v>
      </c>
      <c r="B35" s="42">
        <f>SUM(CtroExp!C106:C115)</f>
        <v>983325</v>
      </c>
      <c r="C35" s="42">
        <f>SUM(CtroExp!D106:D115)</f>
        <v>53874</v>
      </c>
      <c r="D35" s="42">
        <f>SUM(CtroExp!E106:E115)</f>
        <v>543150</v>
      </c>
      <c r="E35" s="42">
        <f>SUM(CtroExp!F106:F115)</f>
        <v>876719</v>
      </c>
      <c r="F35" s="42">
        <f>SUM(CtroExp!G106:G115)</f>
        <v>0</v>
      </c>
      <c r="G35" s="42">
        <f>SUM(CtroExp!H106:H115)</f>
        <v>0</v>
      </c>
      <c r="H35" s="42">
        <f>SUM(CtroExp!I106:I115)</f>
        <v>0</v>
      </c>
      <c r="I35" s="42">
        <f>SUM(CtroExp!J106:J115)</f>
        <v>0</v>
      </c>
      <c r="J35" s="42">
        <f>SUM(CtroExp!K106:K115)</f>
        <v>0</v>
      </c>
      <c r="K35" s="42">
        <f>SUM(CtroExp!L106:L115)</f>
        <v>0</v>
      </c>
      <c r="L35" s="42">
        <f>SUM(CtroExp!X106:X115)</f>
        <v>0</v>
      </c>
      <c r="M35" s="43">
        <f t="shared" si="3"/>
        <v>2457068</v>
      </c>
      <c r="N35" s="42">
        <f>SUM(CtroExp!Z106:Z115)</f>
        <v>11340</v>
      </c>
      <c r="O35" s="42">
        <f>SUM(CtroExp!AA106:AA115)</f>
        <v>0</v>
      </c>
      <c r="P35" s="42">
        <f t="shared" si="4"/>
        <v>2468408</v>
      </c>
    </row>
    <row r="36" spans="1:16" s="44" customFormat="1" ht="10.5" customHeight="1">
      <c r="A36" s="41" t="s">
        <v>14</v>
      </c>
      <c r="B36" s="42">
        <f>SUM(CtroExp!C119:C128)</f>
        <v>825890</v>
      </c>
      <c r="C36" s="42">
        <f>SUM(CtroExp!D119:D128)</f>
        <v>0</v>
      </c>
      <c r="D36" s="42">
        <f>SUM(CtroExp!E119:E128)</f>
        <v>0</v>
      </c>
      <c r="E36" s="42">
        <f>SUM(CtroExp!F119:F128)</f>
        <v>0</v>
      </c>
      <c r="F36" s="42">
        <f>SUM(CtroExp!G119:G128)</f>
        <v>0</v>
      </c>
      <c r="G36" s="42">
        <f>SUM(CtroExp!H119:H128)</f>
        <v>0</v>
      </c>
      <c r="H36" s="42">
        <f>SUM(CtroExp!I119:I128)</f>
        <v>0</v>
      </c>
      <c r="I36" s="42">
        <f>SUM(CtroExp!J119:J128)</f>
        <v>0</v>
      </c>
      <c r="J36" s="42">
        <f>SUM(CtroExp!K119:K128)</f>
        <v>0</v>
      </c>
      <c r="K36" s="42">
        <f>SUM(CtroExp!L119:L128)</f>
        <v>0</v>
      </c>
      <c r="L36" s="42">
        <f>SUM(CtroExp!X119:X128)</f>
        <v>15926</v>
      </c>
      <c r="M36" s="43">
        <f t="shared" si="3"/>
        <v>841816</v>
      </c>
      <c r="N36" s="42">
        <f>SUM(CtroExp!Z119:Z128)</f>
        <v>675398</v>
      </c>
      <c r="O36" s="42">
        <f>SUM(CtroExp!AA119:AA128)</f>
        <v>3610055</v>
      </c>
      <c r="P36" s="42">
        <f t="shared" si="4"/>
        <v>5127269</v>
      </c>
    </row>
    <row r="37" spans="1:16" s="44" customFormat="1" ht="10.5" customHeight="1">
      <c r="A37" s="41" t="s">
        <v>83</v>
      </c>
      <c r="B37" s="42">
        <f>SUM(CtroExp!C132:C141)</f>
        <v>1223988</v>
      </c>
      <c r="C37" s="42">
        <f>SUM(CtroExp!D132:D141)</f>
        <v>0</v>
      </c>
      <c r="D37" s="42">
        <f>SUM(CtroExp!E132:E141)</f>
        <v>159500</v>
      </c>
      <c r="E37" s="42">
        <f>SUM(CtroExp!F132:F141)</f>
        <v>0</v>
      </c>
      <c r="F37" s="42">
        <f>SUM(CtroExp!G132:G141)</f>
        <v>0</v>
      </c>
      <c r="G37" s="42">
        <f>SUM(CtroExp!H132:H141)</f>
        <v>0</v>
      </c>
      <c r="H37" s="42">
        <f>SUM(CtroExp!I132:I141)</f>
        <v>0</v>
      </c>
      <c r="I37" s="42">
        <f>SUM(CtroExp!J132:J141)</f>
        <v>0</v>
      </c>
      <c r="J37" s="42">
        <f>SUM(CtroExp!K132:K141)</f>
        <v>0</v>
      </c>
      <c r="K37" s="42">
        <f>SUM(CtroExp!L132:L141)</f>
        <v>0</v>
      </c>
      <c r="L37" s="42">
        <f>SUM(CtroExp!X132:X141)</f>
        <v>0</v>
      </c>
      <c r="M37" s="43">
        <f t="shared" si="3"/>
        <v>1383488</v>
      </c>
      <c r="N37" s="42">
        <f>SUM(CtroExp!Z132:Z141)</f>
        <v>417495</v>
      </c>
      <c r="O37" s="42">
        <f>SUM(CtroExp!AA132:AA141)</f>
        <v>2617812</v>
      </c>
      <c r="P37" s="42">
        <f t="shared" si="4"/>
        <v>4418795</v>
      </c>
    </row>
    <row r="38" spans="1:16" s="44" customFormat="1" ht="10.5" customHeight="1">
      <c r="A38" s="47" t="s">
        <v>25</v>
      </c>
      <c r="B38" s="42">
        <f>SUM(CtroExp!C145:C154)</f>
        <v>1980306</v>
      </c>
      <c r="C38" s="42">
        <f>SUM(CtroExp!D145:D154)</f>
        <v>204715</v>
      </c>
      <c r="D38" s="42">
        <f>SUM(CtroExp!E145:E154)</f>
        <v>509270</v>
      </c>
      <c r="E38" s="42">
        <f>SUM(CtroExp!F145:F154)</f>
        <v>593410</v>
      </c>
      <c r="F38" s="42">
        <f>SUM(CtroExp!G145:G154)</f>
        <v>0</v>
      </c>
      <c r="G38" s="42">
        <f>SUM(CtroExp!H145:H154)</f>
        <v>0</v>
      </c>
      <c r="H38" s="42">
        <f>SUM(CtroExp!I145:I154)</f>
        <v>0</v>
      </c>
      <c r="I38" s="42">
        <f>SUM(CtroExp!J145:J154)</f>
        <v>0</v>
      </c>
      <c r="J38" s="42">
        <f>SUM(CtroExp!K145:K154)</f>
        <v>0</v>
      </c>
      <c r="K38" s="42">
        <f>SUM(CtroExp!L145:L154)</f>
        <v>0</v>
      </c>
      <c r="L38" s="42">
        <f>SUM(CtroExp!X145:X154)</f>
        <v>0</v>
      </c>
      <c r="M38" s="43">
        <f t="shared" si="3"/>
        <v>3287701</v>
      </c>
      <c r="N38" s="42">
        <f>SUM(CtroExp!Z145:Z154)</f>
        <v>0</v>
      </c>
      <c r="O38" s="42">
        <f>SUM(CtroExp!AA145:AA154)</f>
        <v>0</v>
      </c>
      <c r="P38" s="42">
        <f t="shared" si="4"/>
        <v>3287701</v>
      </c>
    </row>
    <row r="39" spans="1:16" s="44" customFormat="1" ht="10.5" customHeight="1">
      <c r="A39" s="42" t="s">
        <v>84</v>
      </c>
      <c r="B39" s="42">
        <f>SUM(CtroExp!C158:C167)</f>
        <v>0</v>
      </c>
      <c r="C39" s="42">
        <f>SUM(CtroExp!D158:D167)</f>
        <v>0</v>
      </c>
      <c r="D39" s="42">
        <f>SUM(CtroExp!E158:E167)</f>
        <v>0</v>
      </c>
      <c r="E39" s="42">
        <f>SUM(CtroExp!F158:F167)</f>
        <v>105729.39</v>
      </c>
      <c r="F39" s="42">
        <f>SUM(CtroExp!G158:G167)</f>
        <v>0</v>
      </c>
      <c r="G39" s="42">
        <f>SUM(CtroExp!H158:H167)</f>
        <v>0</v>
      </c>
      <c r="H39" s="42">
        <f>SUM(CtroExp!I158:I167)</f>
        <v>0</v>
      </c>
      <c r="I39" s="42">
        <f>SUM(CtroExp!J158:J167)</f>
        <v>0</v>
      </c>
      <c r="J39" s="42">
        <f>SUM(CtroExp!K158:K167)</f>
        <v>0</v>
      </c>
      <c r="K39" s="42">
        <f>SUM(CtroExp!L158:L167)</f>
        <v>0</v>
      </c>
      <c r="L39" s="42">
        <f>SUM(CtroExp!X158:X167)</f>
        <v>0</v>
      </c>
      <c r="M39" s="43">
        <f t="shared" si="3"/>
        <v>105729.39</v>
      </c>
      <c r="N39" s="42">
        <f>SUM(CtroExp!Z158:Z167)</f>
        <v>373843.60000000003</v>
      </c>
      <c r="O39" s="42">
        <f>SUM(CtroExp!AA158:AA167)</f>
        <v>2095458.21</v>
      </c>
      <c r="P39" s="42">
        <f t="shared" si="4"/>
        <v>2575031.2</v>
      </c>
    </row>
    <row r="40" spans="1:16" s="45" customFormat="1" ht="10.5" customHeight="1">
      <c r="A40" s="46" t="s">
        <v>26</v>
      </c>
      <c r="B40" s="42">
        <f>SUM(CtroExp!C171:C180)</f>
        <v>2000410.8149999997</v>
      </c>
      <c r="C40" s="42">
        <f>SUM(CtroExp!D171:D180)</f>
        <v>0</v>
      </c>
      <c r="D40" s="42">
        <f>SUM(CtroExp!E171:E180)</f>
        <v>576643.8150000001</v>
      </c>
      <c r="E40" s="42">
        <f>SUM(CtroExp!F171:F180)</f>
        <v>311374.12</v>
      </c>
      <c r="F40" s="42">
        <f>SUM(CtroExp!G171:G180)</f>
        <v>0</v>
      </c>
      <c r="G40" s="42">
        <f>SUM(CtroExp!H171:H180)</f>
        <v>197157.475</v>
      </c>
      <c r="H40" s="42">
        <f>SUM(CtroExp!I171:I180)</f>
        <v>0</v>
      </c>
      <c r="I40" s="42">
        <f>SUM(CtroExp!J171:J180)</f>
        <v>0</v>
      </c>
      <c r="J40" s="42">
        <f>SUM(CtroExp!K171:K180)</f>
        <v>0</v>
      </c>
      <c r="K40" s="42">
        <f>SUM(CtroExp!L171:L180)</f>
        <v>0</v>
      </c>
      <c r="L40" s="42">
        <f>SUM(CtroExp!X171:X180)</f>
        <v>162340.435</v>
      </c>
      <c r="M40" s="43">
        <f t="shared" si="3"/>
        <v>3247926.66</v>
      </c>
      <c r="N40" s="42">
        <f>SUM(CtroExp!Z171:Z180)</f>
        <v>0</v>
      </c>
      <c r="O40" s="42">
        <f>SUM(CtroExp!AA171:AA180)</f>
        <v>0</v>
      </c>
      <c r="P40" s="42">
        <f t="shared" si="4"/>
        <v>3247926.66</v>
      </c>
    </row>
    <row r="41" spans="1:16" s="44" customFormat="1" ht="10.5" customHeight="1">
      <c r="A41" s="41" t="s">
        <v>103</v>
      </c>
      <c r="B41" s="42">
        <f>SUM(CtroExp!C184:C193)</f>
        <v>1404057</v>
      </c>
      <c r="C41" s="42">
        <f>SUM(CtroExp!D184:D193)</f>
        <v>0</v>
      </c>
      <c r="D41" s="42">
        <f>SUM(CtroExp!E184:E193)</f>
        <v>324870</v>
      </c>
      <c r="E41" s="42">
        <f>SUM(CtroExp!F184:F193)</f>
        <v>128020</v>
      </c>
      <c r="F41" s="42">
        <f>SUM(CtroExp!G184:G193)</f>
        <v>0</v>
      </c>
      <c r="G41" s="42">
        <f>SUM(CtroExp!H184:H193)</f>
        <v>0</v>
      </c>
      <c r="H41" s="42">
        <f>SUM(CtroExp!I184:I193)</f>
        <v>0</v>
      </c>
      <c r="I41" s="42">
        <f>SUM(CtroExp!J184:J193)</f>
        <v>8850</v>
      </c>
      <c r="J41" s="42">
        <f>SUM(CtroExp!K184:K193)</f>
        <v>0</v>
      </c>
      <c r="K41" s="42">
        <f>SUM(CtroExp!L184:L193)</f>
        <v>0</v>
      </c>
      <c r="L41" s="42">
        <f>SUM(CtroExp!X184:X193)</f>
        <v>0</v>
      </c>
      <c r="M41" s="43">
        <f t="shared" si="3"/>
        <v>1865797</v>
      </c>
      <c r="N41" s="42">
        <f>SUM(CtroExp!Z184:Z193)</f>
        <v>161468</v>
      </c>
      <c r="O41" s="42">
        <f>SUM(CtroExp!AA184:AA193)</f>
        <v>1601723</v>
      </c>
      <c r="P41" s="42">
        <f t="shared" si="4"/>
        <v>3628988</v>
      </c>
    </row>
    <row r="42" spans="1:16" s="44" customFormat="1" ht="10.5" customHeight="1">
      <c r="A42" s="41" t="s">
        <v>17</v>
      </c>
      <c r="B42" s="42">
        <f>SUM(CtroExp!C197:C206)</f>
        <v>3732150</v>
      </c>
      <c r="C42" s="42">
        <f>SUM(CtroExp!D197:D206)</f>
        <v>0</v>
      </c>
      <c r="D42" s="42">
        <f>SUM(CtroExp!E197:E206)</f>
        <v>337886</v>
      </c>
      <c r="E42" s="42">
        <f>SUM(CtroExp!F197:F206)</f>
        <v>624212</v>
      </c>
      <c r="F42" s="42">
        <f>SUM(CtroExp!G197:G206)</f>
        <v>0</v>
      </c>
      <c r="G42" s="42">
        <f>SUM(CtroExp!H197:H206)</f>
        <v>0</v>
      </c>
      <c r="H42" s="42">
        <f>SUM(CtroExp!I197:I206)</f>
        <v>0</v>
      </c>
      <c r="I42" s="42">
        <f>SUM(CtroExp!J197:J206)</f>
        <v>8250</v>
      </c>
      <c r="J42" s="42">
        <f>SUM(CtroExp!K197:K206)</f>
        <v>0</v>
      </c>
      <c r="K42" s="42">
        <f>SUM(CtroExp!L197:L206)</f>
        <v>0</v>
      </c>
      <c r="L42" s="42">
        <f>SUM(CtroExp!X197:X206)</f>
        <v>0</v>
      </c>
      <c r="M42" s="43">
        <f t="shared" si="3"/>
        <v>4702498</v>
      </c>
      <c r="N42" s="42">
        <f>SUM(CtroExp!Z197:Z206)</f>
        <v>0</v>
      </c>
      <c r="O42" s="42">
        <f>SUM(CtroExp!AA197:AA206)</f>
        <v>0</v>
      </c>
      <c r="P42" s="42">
        <f t="shared" si="4"/>
        <v>4702498</v>
      </c>
    </row>
    <row r="43" spans="1:16" s="44" customFormat="1" ht="10.5" customHeight="1">
      <c r="A43" s="46" t="s">
        <v>27</v>
      </c>
      <c r="B43" s="42">
        <f>SUM(CtroExp!C210:C219)</f>
        <v>76550</v>
      </c>
      <c r="C43" s="42">
        <f>SUM(CtroExp!D210:D219)</f>
        <v>69232.035</v>
      </c>
      <c r="D43" s="42">
        <f>SUM(CtroExp!E210:E219)</f>
        <v>26250</v>
      </c>
      <c r="E43" s="42">
        <f>SUM(CtroExp!F210:F219)</f>
        <v>3151.75</v>
      </c>
      <c r="F43" s="42">
        <f>SUM(CtroExp!G210:G219)</f>
        <v>0</v>
      </c>
      <c r="G43" s="42">
        <f>SUM(CtroExp!H210:H219)</f>
        <v>0</v>
      </c>
      <c r="H43" s="42">
        <f>SUM(CtroExp!I210:I219)</f>
        <v>0</v>
      </c>
      <c r="I43" s="42">
        <f>SUM(CtroExp!J210:J219)</f>
        <v>27500</v>
      </c>
      <c r="J43" s="42">
        <f>SUM(CtroExp!K210:K219)</f>
        <v>0</v>
      </c>
      <c r="K43" s="42">
        <f>SUM(CtroExp!L210:L219)</f>
        <v>0</v>
      </c>
      <c r="L43" s="42">
        <f>SUM(CtroExp!X210:X219)</f>
        <v>0</v>
      </c>
      <c r="M43" s="43">
        <f t="shared" si="3"/>
        <v>202683.785</v>
      </c>
      <c r="N43" s="42">
        <f>SUM(CtroExp!Z210:Z219)</f>
        <v>0</v>
      </c>
      <c r="O43" s="42">
        <f>SUM(CtroExp!AA210:AA219)</f>
        <v>0</v>
      </c>
      <c r="P43" s="42">
        <f t="shared" si="4"/>
        <v>202683.785</v>
      </c>
    </row>
    <row r="44" spans="1:16" s="44" customFormat="1" ht="10.5" customHeight="1">
      <c r="A44" s="46" t="s">
        <v>55</v>
      </c>
      <c r="B44" s="42">
        <f>SUM(CtroExp!C223:C232)+SUM(CtroExp!C236:C245)</f>
        <v>0</v>
      </c>
      <c r="C44" s="42">
        <f>SUM(CtroExp!D223:D232)+SUM(CtroExp!D236:D245)</f>
        <v>0</v>
      </c>
      <c r="D44" s="42">
        <f>SUM(CtroExp!E223:E232)+SUM(CtroExp!E236:E245)</f>
        <v>62742</v>
      </c>
      <c r="E44" s="42">
        <f>SUM(CtroExp!F223:F232)+SUM(CtroExp!F236:F245)</f>
        <v>0</v>
      </c>
      <c r="F44" s="42">
        <f>SUM(CtroExp!G223:G232)+SUM(CtroExp!G236:G245)</f>
        <v>0</v>
      </c>
      <c r="G44" s="42">
        <f>SUM(CtroExp!H223:H232)+SUM(CtroExp!H236:H245)</f>
        <v>0</v>
      </c>
      <c r="H44" s="42">
        <f>SUM(CtroExp!I223:I232)+SUM(CtroExp!I236:I245)</f>
        <v>0</v>
      </c>
      <c r="I44" s="42">
        <f>SUM(CtroExp!J223:J232)+SUM(CtroExp!J236:J245)</f>
        <v>0</v>
      </c>
      <c r="J44" s="42">
        <f>SUM(CtroExp!K223:K232)+SUM(CtroExp!K236:K245)</f>
        <v>0</v>
      </c>
      <c r="K44" s="42">
        <f>SUM(CtroExp!L223:L232)+SUM(CtroExp!L236:L245)</f>
        <v>0</v>
      </c>
      <c r="L44" s="42">
        <f>SUM(CtroExp!X223:X232)+SUM(CtroExp!X236:X245)</f>
        <v>0</v>
      </c>
      <c r="M44" s="43">
        <f t="shared" si="3"/>
        <v>62742</v>
      </c>
      <c r="N44" s="42">
        <f>SUM(CtroExp!Z223:Z232)+SUM(CtroExp!Z236:Z245)</f>
        <v>0</v>
      </c>
      <c r="O44" s="42">
        <f>SUM(CtroExp!AA223:AA232)+SUM(CtroExp!AA236:AA245)</f>
        <v>0</v>
      </c>
      <c r="P44" s="42">
        <f t="shared" si="4"/>
        <v>62742</v>
      </c>
    </row>
    <row r="45" spans="1:16" s="44" customFormat="1" ht="10.5" customHeight="1">
      <c r="A45" s="48" t="s">
        <v>82</v>
      </c>
      <c r="B45" s="42">
        <f>SUM(CtroExp!C249:C258)</f>
        <v>49043</v>
      </c>
      <c r="C45" s="42">
        <f>SUM(CtroExp!D249:D258)</f>
        <v>0</v>
      </c>
      <c r="D45" s="42">
        <f>SUM(CtroExp!E249:E258)</f>
        <v>0</v>
      </c>
      <c r="E45" s="42">
        <f>SUM(CtroExp!F249:F258)</f>
        <v>0</v>
      </c>
      <c r="F45" s="42">
        <f>SUM(CtroExp!G249:G258)</f>
        <v>0</v>
      </c>
      <c r="G45" s="42">
        <f>SUM(CtroExp!H249:H258)</f>
        <v>0</v>
      </c>
      <c r="H45" s="42">
        <f>SUM(CtroExp!I249:I258)</f>
        <v>0</v>
      </c>
      <c r="I45" s="42">
        <f>SUM(CtroExp!J249:J258)</f>
        <v>0</v>
      </c>
      <c r="J45" s="42">
        <f>SUM(CtroExp!K249:K258)</f>
        <v>0</v>
      </c>
      <c r="K45" s="42">
        <f>SUM(CtroExp!L249:L258)</f>
        <v>0</v>
      </c>
      <c r="L45" s="42">
        <f>SUM(CtroExp!X249:X258)</f>
        <v>0</v>
      </c>
      <c r="M45" s="43">
        <f t="shared" si="3"/>
        <v>49043</v>
      </c>
      <c r="N45" s="42">
        <f>SUM(CtroExp!Z249:Z258)</f>
        <v>20700</v>
      </c>
      <c r="O45" s="42">
        <f>SUM(CtroExp!AA249:AA258)</f>
        <v>247803</v>
      </c>
      <c r="P45" s="42">
        <f t="shared" si="4"/>
        <v>317546</v>
      </c>
    </row>
    <row r="46" spans="1:16" s="44" customFormat="1" ht="10.5" customHeight="1">
      <c r="A46" s="46" t="s">
        <v>140</v>
      </c>
      <c r="B46" s="42">
        <f>SUM(CtroExp!C262:C271)</f>
        <v>0</v>
      </c>
      <c r="C46" s="42">
        <f>SUM(CtroExp!D262:D271)</f>
        <v>0</v>
      </c>
      <c r="D46" s="42">
        <f>SUM(CtroExp!E262:E271)</f>
        <v>16474.01</v>
      </c>
      <c r="E46" s="42">
        <f>SUM(CtroExp!F262:F271)</f>
        <v>67305.98999999999</v>
      </c>
      <c r="F46" s="42">
        <f>SUM(CtroExp!G262:G271)</f>
        <v>0</v>
      </c>
      <c r="G46" s="42">
        <f>SUM(CtroExp!H262:H271)</f>
        <v>0</v>
      </c>
      <c r="H46" s="42">
        <f>SUM(CtroExp!I262:I271)</f>
        <v>0</v>
      </c>
      <c r="I46" s="42">
        <f>SUM(CtroExp!J262:J271)</f>
        <v>0</v>
      </c>
      <c r="J46" s="42">
        <f>SUM(CtroExp!K262:K271)</f>
        <v>0</v>
      </c>
      <c r="K46" s="42">
        <f>SUM(CtroExp!L262:L271)</f>
        <v>0</v>
      </c>
      <c r="L46" s="42">
        <f>SUM(CtroExp!X262:X271)</f>
        <v>0</v>
      </c>
      <c r="M46" s="43">
        <f t="shared" si="3"/>
        <v>83779.99999999999</v>
      </c>
      <c r="N46" s="42">
        <f>SUM(CtroExp!Z262:Z271)</f>
        <v>0</v>
      </c>
      <c r="O46" s="42">
        <f>SUM(CtroExp!AA262:AA271)</f>
        <v>0</v>
      </c>
      <c r="P46" s="42">
        <f t="shared" si="4"/>
        <v>83779.99999999999</v>
      </c>
    </row>
    <row r="47" spans="1:16" ht="12" customHeight="1">
      <c r="A47" s="8" t="s">
        <v>16</v>
      </c>
      <c r="B47" s="8">
        <f>SUM(B27:B46)</f>
        <v>26389163.2</v>
      </c>
      <c r="C47" s="8">
        <f aca="true" t="shared" si="5" ref="C47:P47">SUM(C27:C46)</f>
        <v>327821.03500000003</v>
      </c>
      <c r="D47" s="8">
        <f t="shared" si="5"/>
        <v>4481584.8100000005</v>
      </c>
      <c r="E47" s="8">
        <f t="shared" si="5"/>
        <v>5329750.413333334</v>
      </c>
      <c r="F47" s="8">
        <f t="shared" si="5"/>
        <v>0</v>
      </c>
      <c r="G47" s="8">
        <f t="shared" si="5"/>
        <v>197157.475</v>
      </c>
      <c r="H47" s="8">
        <f t="shared" si="5"/>
        <v>0</v>
      </c>
      <c r="I47" s="8">
        <f t="shared" si="5"/>
        <v>61848.35</v>
      </c>
      <c r="J47" s="8">
        <f t="shared" si="5"/>
        <v>0</v>
      </c>
      <c r="K47" s="8">
        <f t="shared" si="5"/>
        <v>0</v>
      </c>
      <c r="L47" s="8">
        <f t="shared" si="5"/>
        <v>178266.435</v>
      </c>
      <c r="M47" s="52">
        <f t="shared" si="5"/>
        <v>36965591.718333334</v>
      </c>
      <c r="N47" s="53">
        <f t="shared" si="5"/>
        <v>5389986.645</v>
      </c>
      <c r="O47" s="8">
        <f t="shared" si="5"/>
        <v>29013341.092000004</v>
      </c>
      <c r="P47" s="8">
        <f t="shared" si="5"/>
        <v>71368919.45533334</v>
      </c>
    </row>
    <row r="48" spans="1:16" ht="18.75" customHeight="1">
      <c r="A48" s="144" t="s">
        <v>159</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3.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48" sqref="A48:P4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5.75">
      <c r="A1" s="91" t="s">
        <v>56</v>
      </c>
    </row>
    <row r="2" ht="18" customHeight="1">
      <c r="A2" s="93" t="s">
        <v>186</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CtroExp!C12</f>
        <v>74985</v>
      </c>
      <c r="C4" s="42">
        <f>CtroExp!D12</f>
        <v>0</v>
      </c>
      <c r="D4" s="42">
        <f>CtroExp!E12</f>
        <v>62026</v>
      </c>
      <c r="E4" s="42">
        <f>CtroExp!F12</f>
        <v>0</v>
      </c>
      <c r="F4" s="42">
        <f>CtroExp!G12</f>
        <v>0</v>
      </c>
      <c r="G4" s="42">
        <f>CtroExp!H12</f>
        <v>0</v>
      </c>
      <c r="H4" s="42">
        <f>CtroExp!I12</f>
        <v>0</v>
      </c>
      <c r="I4" s="42">
        <f>CtroExp!J12</f>
        <v>0</v>
      </c>
      <c r="J4" s="42">
        <f>CtroExp!K12</f>
        <v>0</v>
      </c>
      <c r="K4" s="42">
        <f>CtroExp!L12</f>
        <v>0</v>
      </c>
      <c r="L4" s="42">
        <f>CtroExp!X12</f>
        <v>0</v>
      </c>
      <c r="M4" s="43">
        <f aca="true" t="shared" si="0" ref="M4:M23">SUM(B4:L4)</f>
        <v>137011</v>
      </c>
      <c r="N4" s="42">
        <f>CtroExp!Z12</f>
        <v>12000</v>
      </c>
      <c r="O4" s="42">
        <f>CtroExp!AA12</f>
        <v>105378</v>
      </c>
      <c r="P4" s="42">
        <f>SUM(M4:O4)</f>
        <v>254389</v>
      </c>
      <c r="Q4" s="49"/>
    </row>
    <row r="5" spans="1:17" s="44" customFormat="1" ht="10.5" customHeight="1">
      <c r="A5" s="103" t="s">
        <v>148</v>
      </c>
      <c r="B5" s="42">
        <f>CtroExp!C25</f>
        <v>72514</v>
      </c>
      <c r="C5" s="42">
        <f>CtroExp!D25</f>
        <v>0</v>
      </c>
      <c r="D5" s="42">
        <f>CtroExp!E25</f>
        <v>57700</v>
      </c>
      <c r="E5" s="42">
        <f>CtroExp!F25</f>
        <v>30000</v>
      </c>
      <c r="F5" s="42">
        <f>CtroExp!G25</f>
        <v>0</v>
      </c>
      <c r="G5" s="42">
        <f>CtroExp!H25</f>
        <v>0</v>
      </c>
      <c r="H5" s="42">
        <f>CtroExp!I25</f>
        <v>0</v>
      </c>
      <c r="I5" s="42">
        <f>CtroExp!J25</f>
        <v>0</v>
      </c>
      <c r="J5" s="42">
        <f>CtroExp!K25</f>
        <v>0</v>
      </c>
      <c r="K5" s="42">
        <f>CtroExp!L25</f>
        <v>0</v>
      </c>
      <c r="L5" s="42">
        <f>CtroExp!X25</f>
        <v>0</v>
      </c>
      <c r="M5" s="43">
        <f>SUM(B5:L5)</f>
        <v>160214</v>
      </c>
      <c r="N5" s="42">
        <f>CtroExp!Z25</f>
        <v>75075</v>
      </c>
      <c r="O5" s="42">
        <f>CtroExp!AA25</f>
        <v>391873.67000000004</v>
      </c>
      <c r="P5" s="42">
        <f>SUM(M5:O5)</f>
        <v>627162.67</v>
      </c>
      <c r="Q5" s="49"/>
    </row>
    <row r="6" spans="1:17" s="44" customFormat="1" ht="10.5" customHeight="1">
      <c r="A6" s="143" t="s">
        <v>155</v>
      </c>
      <c r="B6" s="88">
        <f>CtroExp!C38</f>
        <v>144739.81</v>
      </c>
      <c r="C6" s="88">
        <f>CtroExp!D38</f>
        <v>0</v>
      </c>
      <c r="D6" s="88">
        <f>CtroExp!E38</f>
        <v>144740</v>
      </c>
      <c r="E6" s="88">
        <f>CtroExp!F38</f>
        <v>0</v>
      </c>
      <c r="F6" s="88">
        <f>CtroExp!G38</f>
        <v>0</v>
      </c>
      <c r="G6" s="88">
        <f>CtroExp!H38</f>
        <v>0</v>
      </c>
      <c r="H6" s="88">
        <f>CtroExp!I38</f>
        <v>0</v>
      </c>
      <c r="I6" s="88">
        <f>CtroExp!J38</f>
        <v>0</v>
      </c>
      <c r="J6" s="88">
        <f>CtroExp!K38</f>
        <v>0</v>
      </c>
      <c r="K6" s="88">
        <f>CtroExp!L38</f>
        <v>0</v>
      </c>
      <c r="L6" s="88">
        <f>CtroExp!X38</f>
        <v>0</v>
      </c>
      <c r="M6" s="89">
        <f t="shared" si="0"/>
        <v>289479.81</v>
      </c>
      <c r="N6" s="88">
        <f>CtroExp!Z38</f>
        <v>15000</v>
      </c>
      <c r="O6" s="88">
        <f>CtroExp!AA38</f>
        <v>155883.27</v>
      </c>
      <c r="P6" s="88">
        <f aca="true" t="shared" si="1" ref="P6:P23">SUM(M6:O6)</f>
        <v>460363.07999999996</v>
      </c>
      <c r="Q6" s="49"/>
    </row>
    <row r="7" spans="1:16" s="44" customFormat="1" ht="10.5" customHeight="1">
      <c r="A7" s="41" t="s">
        <v>10</v>
      </c>
      <c r="B7" s="41">
        <f>CtroExp!C51</f>
        <v>286442</v>
      </c>
      <c r="C7" s="41">
        <f>CtroExp!D51</f>
        <v>0</v>
      </c>
      <c r="D7" s="41">
        <f>CtroExp!E51</f>
        <v>64912</v>
      </c>
      <c r="E7" s="41">
        <f>CtroExp!F51</f>
        <v>0</v>
      </c>
      <c r="F7" s="41">
        <f>CtroExp!G51</f>
        <v>0</v>
      </c>
      <c r="G7" s="41">
        <f>CtroExp!H51</f>
        <v>0</v>
      </c>
      <c r="H7" s="41">
        <f>CtroExp!I51</f>
        <v>0</v>
      </c>
      <c r="I7" s="41">
        <f>CtroExp!J51</f>
        <v>0</v>
      </c>
      <c r="J7" s="41">
        <f>CtroExp!K51</f>
        <v>0</v>
      </c>
      <c r="K7" s="41">
        <f>CtroExp!L51</f>
        <v>0</v>
      </c>
      <c r="L7" s="41">
        <f>CtroExp!X51</f>
        <v>0</v>
      </c>
      <c r="M7" s="43">
        <f t="shared" si="0"/>
        <v>351354</v>
      </c>
      <c r="N7" s="41">
        <f>CtroExp!Z51</f>
        <v>108338.29</v>
      </c>
      <c r="O7" s="41">
        <f>CtroExp!AA51</f>
        <v>693615.417</v>
      </c>
      <c r="P7" s="42">
        <f t="shared" si="1"/>
        <v>1153307.707</v>
      </c>
    </row>
    <row r="8" spans="1:16" s="44" customFormat="1" ht="10.5" customHeight="1">
      <c r="A8" s="88" t="s">
        <v>178</v>
      </c>
      <c r="B8" s="88">
        <f>CtroExp!C64</f>
        <v>93679.7</v>
      </c>
      <c r="C8" s="88">
        <f>CtroExp!D64</f>
        <v>0</v>
      </c>
      <c r="D8" s="88">
        <f>CtroExp!E64</f>
        <v>0</v>
      </c>
      <c r="E8" s="88">
        <f>CtroExp!F64</f>
        <v>0</v>
      </c>
      <c r="F8" s="88">
        <f>CtroExp!G64</f>
        <v>0</v>
      </c>
      <c r="G8" s="88">
        <f>CtroExp!H64</f>
        <v>0</v>
      </c>
      <c r="H8" s="88">
        <f>CtroExp!I64</f>
        <v>0</v>
      </c>
      <c r="I8" s="88">
        <f>CtroExp!J64</f>
        <v>0</v>
      </c>
      <c r="J8" s="88">
        <f>CtroExp!K64</f>
        <v>0</v>
      </c>
      <c r="K8" s="88">
        <f>CtroExp!L64</f>
        <v>0</v>
      </c>
      <c r="L8" s="88">
        <f>CtroExp!X64</f>
        <v>0</v>
      </c>
      <c r="M8" s="89">
        <f t="shared" si="0"/>
        <v>93679.7</v>
      </c>
      <c r="N8" s="88">
        <f>CtroExp!Z64</f>
        <v>0</v>
      </c>
      <c r="O8" s="88">
        <f>CtroExp!AA64</f>
        <v>75181.74</v>
      </c>
      <c r="P8" s="88">
        <f t="shared" si="1"/>
        <v>168861.44</v>
      </c>
    </row>
    <row r="9" spans="1:16" s="44" customFormat="1" ht="10.5" customHeight="1">
      <c r="A9" s="42" t="s">
        <v>164</v>
      </c>
      <c r="B9" s="41">
        <f>CtroExp!C77</f>
        <v>225530</v>
      </c>
      <c r="C9" s="41">
        <f>CtroExp!D77</f>
        <v>0</v>
      </c>
      <c r="D9" s="41">
        <f>CtroExp!E77</f>
        <v>0</v>
      </c>
      <c r="E9" s="41">
        <f>CtroExp!F77</f>
        <v>182560</v>
      </c>
      <c r="F9" s="41">
        <f>CtroExp!G77</f>
        <v>0</v>
      </c>
      <c r="G9" s="41">
        <f>CtroExp!H77</f>
        <v>0</v>
      </c>
      <c r="H9" s="41">
        <f>CtroExp!I77</f>
        <v>0</v>
      </c>
      <c r="I9" s="41">
        <f>CtroExp!J77</f>
        <v>0</v>
      </c>
      <c r="J9" s="41">
        <f>CtroExp!K77</f>
        <v>0</v>
      </c>
      <c r="K9" s="41">
        <f>CtroExp!L77</f>
        <v>0</v>
      </c>
      <c r="L9" s="41">
        <f>CtroExp!X77</f>
        <v>0</v>
      </c>
      <c r="M9" s="43">
        <f t="shared" si="0"/>
        <v>408090</v>
      </c>
      <c r="N9" s="41">
        <f>CtroExp!Z77</f>
        <v>5000</v>
      </c>
      <c r="O9" s="41">
        <f>CtroExp!AA77</f>
        <v>111825</v>
      </c>
      <c r="P9" s="42">
        <f t="shared" si="1"/>
        <v>524915</v>
      </c>
    </row>
    <row r="10" spans="1:16" s="45" customFormat="1" ht="10.5" customHeight="1">
      <c r="A10" s="42" t="s">
        <v>167</v>
      </c>
      <c r="B10" s="42">
        <f>CtroExp!C90</f>
        <v>38041.11</v>
      </c>
      <c r="C10" s="42">
        <f>CtroExp!D90</f>
        <v>0</v>
      </c>
      <c r="D10" s="42">
        <f>CtroExp!E90</f>
        <v>0</v>
      </c>
      <c r="E10" s="42">
        <f>CtroExp!F90</f>
        <v>0</v>
      </c>
      <c r="F10" s="42">
        <f>CtroExp!G90</f>
        <v>0</v>
      </c>
      <c r="G10" s="42">
        <f>CtroExp!H90</f>
        <v>0</v>
      </c>
      <c r="H10" s="42">
        <f>CtroExp!I90</f>
        <v>0</v>
      </c>
      <c r="I10" s="42">
        <f>CtroExp!J90</f>
        <v>0</v>
      </c>
      <c r="J10" s="42">
        <f>CtroExp!K90</f>
        <v>0</v>
      </c>
      <c r="K10" s="42">
        <f>CtroExp!L90</f>
        <v>0</v>
      </c>
      <c r="L10" s="42">
        <f>CtroExp!X90</f>
        <v>0</v>
      </c>
      <c r="M10" s="43">
        <f t="shared" si="0"/>
        <v>38041.11</v>
      </c>
      <c r="N10" s="42">
        <f>CtroExp!Z90</f>
        <v>25000</v>
      </c>
      <c r="O10" s="42">
        <f>CtroExp!AA90</f>
        <v>0</v>
      </c>
      <c r="P10" s="42">
        <f t="shared" si="1"/>
        <v>63041.11</v>
      </c>
    </row>
    <row r="11" spans="1:16" s="44" customFormat="1" ht="10.5" customHeight="1">
      <c r="A11" s="88" t="s">
        <v>12</v>
      </c>
      <c r="B11" s="88">
        <f>CtroExp!C103</f>
        <v>129200</v>
      </c>
      <c r="C11" s="88">
        <f>CtroExp!D103</f>
        <v>0</v>
      </c>
      <c r="D11" s="88">
        <f>CtroExp!E103</f>
        <v>128065</v>
      </c>
      <c r="E11" s="88">
        <f>CtroExp!F103</f>
        <v>0</v>
      </c>
      <c r="F11" s="88">
        <f>CtroExp!G103</f>
        <v>0</v>
      </c>
      <c r="G11" s="88">
        <f>CtroExp!H103</f>
        <v>0</v>
      </c>
      <c r="H11" s="88">
        <f>CtroExp!I103</f>
        <v>0</v>
      </c>
      <c r="I11" s="88">
        <f>CtroExp!J103</f>
        <v>0</v>
      </c>
      <c r="J11" s="88">
        <f>CtroExp!K103</f>
        <v>0</v>
      </c>
      <c r="K11" s="88">
        <f>CtroExp!L103</f>
        <v>0</v>
      </c>
      <c r="L11" s="88">
        <f>CtroExp!X103</f>
        <v>0</v>
      </c>
      <c r="M11" s="89">
        <f t="shared" si="0"/>
        <v>257265</v>
      </c>
      <c r="N11" s="88">
        <f>CtroExp!Z103</f>
        <v>3343.78</v>
      </c>
      <c r="O11" s="88">
        <f>CtroExp!AA103</f>
        <v>53744.71</v>
      </c>
      <c r="P11" s="88">
        <f t="shared" si="1"/>
        <v>314353.49</v>
      </c>
    </row>
    <row r="12" spans="1:16" s="45" customFormat="1" ht="10.5" customHeight="1">
      <c r="A12" s="42" t="s">
        <v>13</v>
      </c>
      <c r="B12" s="42">
        <f>CtroExp!C116</f>
        <v>136994</v>
      </c>
      <c r="C12" s="42">
        <f>CtroExp!D116</f>
        <v>0</v>
      </c>
      <c r="D12" s="42">
        <f>CtroExp!E116</f>
        <v>74025</v>
      </c>
      <c r="E12" s="42">
        <f>CtroExp!F116</f>
        <v>95630</v>
      </c>
      <c r="F12" s="42">
        <f>CtroExp!G116</f>
        <v>0</v>
      </c>
      <c r="G12" s="42">
        <f>CtroExp!H116</f>
        <v>0</v>
      </c>
      <c r="H12" s="42">
        <f>CtroExp!I116</f>
        <v>0</v>
      </c>
      <c r="I12" s="42">
        <f>CtroExp!J116</f>
        <v>0</v>
      </c>
      <c r="J12" s="42">
        <f>CtroExp!K116</f>
        <v>0</v>
      </c>
      <c r="K12" s="42">
        <f>CtroExp!L116</f>
        <v>0</v>
      </c>
      <c r="L12" s="42">
        <f>CtroExp!X116</f>
        <v>0</v>
      </c>
      <c r="M12" s="43">
        <f t="shared" si="0"/>
        <v>306649</v>
      </c>
      <c r="N12" s="42">
        <f>CtroExp!Z116</f>
        <v>0</v>
      </c>
      <c r="O12" s="42">
        <f>CtroExp!AA116</f>
        <v>0</v>
      </c>
      <c r="P12" s="42">
        <f t="shared" si="1"/>
        <v>306649</v>
      </c>
    </row>
    <row r="13" spans="1:16" s="44" customFormat="1" ht="10.5" customHeight="1">
      <c r="A13" s="42" t="s">
        <v>14</v>
      </c>
      <c r="B13" s="41">
        <f>CtroExp!C129</f>
        <v>93443</v>
      </c>
      <c r="C13" s="41">
        <f>CtroExp!D129</f>
        <v>0</v>
      </c>
      <c r="D13" s="41">
        <f>CtroExp!E129</f>
        <v>0</v>
      </c>
      <c r="E13" s="41">
        <f>CtroExp!F129</f>
        <v>0</v>
      </c>
      <c r="F13" s="41">
        <f>CtroExp!G129</f>
        <v>0</v>
      </c>
      <c r="G13" s="41">
        <f>CtroExp!H129</f>
        <v>0</v>
      </c>
      <c r="H13" s="41">
        <f>CtroExp!I129</f>
        <v>0</v>
      </c>
      <c r="I13" s="41">
        <f>CtroExp!J129</f>
        <v>0</v>
      </c>
      <c r="J13" s="41">
        <f>CtroExp!K129</f>
        <v>0</v>
      </c>
      <c r="K13" s="41">
        <f>CtroExp!L129</f>
        <v>0</v>
      </c>
      <c r="L13" s="41">
        <f>CtroExp!X129</f>
        <v>0</v>
      </c>
      <c r="M13" s="43">
        <f t="shared" si="0"/>
        <v>93443</v>
      </c>
      <c r="N13" s="41">
        <f>CtroExp!Z129</f>
        <v>26825</v>
      </c>
      <c r="O13" s="41">
        <f>CtroExp!AA129</f>
        <v>252035</v>
      </c>
      <c r="P13" s="42">
        <f t="shared" si="1"/>
        <v>372303</v>
      </c>
    </row>
    <row r="14" spans="1:16" s="44" customFormat="1" ht="10.5" customHeight="1">
      <c r="A14" s="41" t="s">
        <v>83</v>
      </c>
      <c r="B14" s="41">
        <f>CtroExp!C142</f>
        <v>223833</v>
      </c>
      <c r="C14" s="41">
        <f>CtroExp!D142</f>
        <v>0</v>
      </c>
      <c r="D14" s="41">
        <f>CtroExp!E142</f>
        <v>0</v>
      </c>
      <c r="E14" s="41">
        <f>CtroExp!F142</f>
        <v>0</v>
      </c>
      <c r="F14" s="41">
        <f>CtroExp!G142</f>
        <v>0</v>
      </c>
      <c r="G14" s="41">
        <f>CtroExp!H142</f>
        <v>0</v>
      </c>
      <c r="H14" s="41">
        <f>CtroExp!I142</f>
        <v>0</v>
      </c>
      <c r="I14" s="41">
        <f>CtroExp!J142</f>
        <v>0</v>
      </c>
      <c r="J14" s="41">
        <f>CtroExp!K142</f>
        <v>0</v>
      </c>
      <c r="K14" s="41">
        <f>CtroExp!L142</f>
        <v>0</v>
      </c>
      <c r="L14" s="41">
        <f>CtroExp!X142</f>
        <v>0</v>
      </c>
      <c r="M14" s="43">
        <f t="shared" si="0"/>
        <v>223833</v>
      </c>
      <c r="N14" s="41">
        <f>CtroExp!Z142</f>
        <v>51350</v>
      </c>
      <c r="O14" s="41">
        <f>CtroExp!AA142</f>
        <v>305825</v>
      </c>
      <c r="P14" s="42">
        <f t="shared" si="1"/>
        <v>581008</v>
      </c>
    </row>
    <row r="15" spans="1:25" s="44" customFormat="1" ht="10.5" customHeight="1">
      <c r="A15" s="50" t="s">
        <v>25</v>
      </c>
      <c r="B15" s="41">
        <f>CtroExp!C155</f>
        <v>323777</v>
      </c>
      <c r="C15" s="41">
        <f>CtroExp!D155</f>
        <v>0</v>
      </c>
      <c r="D15" s="41">
        <f>CtroExp!E155</f>
        <v>79118</v>
      </c>
      <c r="E15" s="41">
        <f>CtroExp!F155</f>
        <v>79820</v>
      </c>
      <c r="F15" s="41">
        <f>CtroExp!G155</f>
        <v>0</v>
      </c>
      <c r="G15" s="41">
        <f>CtroExp!H155</f>
        <v>0</v>
      </c>
      <c r="H15" s="41">
        <f>CtroExp!I155</f>
        <v>0</v>
      </c>
      <c r="I15" s="41">
        <f>CtroExp!J155</f>
        <v>0</v>
      </c>
      <c r="J15" s="41">
        <f>CtroExp!K155</f>
        <v>0</v>
      </c>
      <c r="K15" s="41">
        <f>CtroExp!L155</f>
        <v>0</v>
      </c>
      <c r="L15" s="41">
        <f>CtroExp!X155</f>
        <v>0</v>
      </c>
      <c r="M15" s="43">
        <f t="shared" si="0"/>
        <v>482715</v>
      </c>
      <c r="N15" s="41">
        <f>CtroExp!Z155</f>
        <v>0</v>
      </c>
      <c r="O15" s="41">
        <f>CtroExp!AA155</f>
        <v>0</v>
      </c>
      <c r="P15" s="42">
        <f t="shared" si="1"/>
        <v>482715</v>
      </c>
      <c r="Y15" s="49"/>
    </row>
    <row r="16" spans="1:16" s="44" customFormat="1" ht="10.5" customHeight="1">
      <c r="A16" s="42" t="s">
        <v>84</v>
      </c>
      <c r="B16" s="42">
        <f>CtroExp!C168</f>
        <v>68922.72</v>
      </c>
      <c r="C16" s="42">
        <f>CtroExp!D168</f>
        <v>0</v>
      </c>
      <c r="D16" s="42">
        <f>CtroExp!E168</f>
        <v>0</v>
      </c>
      <c r="E16" s="42">
        <f>CtroExp!F168</f>
        <v>0</v>
      </c>
      <c r="F16" s="42">
        <f>CtroExp!G168</f>
        <v>0</v>
      </c>
      <c r="G16" s="42">
        <f>CtroExp!H168</f>
        <v>0</v>
      </c>
      <c r="H16" s="42">
        <f>CtroExp!I168</f>
        <v>0</v>
      </c>
      <c r="I16" s="42">
        <f>CtroExp!J168</f>
        <v>0</v>
      </c>
      <c r="J16" s="42">
        <f>CtroExp!K168</f>
        <v>0</v>
      </c>
      <c r="K16" s="42">
        <f>CtroExp!L168</f>
        <v>0</v>
      </c>
      <c r="L16" s="42">
        <f>CtroExp!X168</f>
        <v>0</v>
      </c>
      <c r="M16" s="43">
        <f t="shared" si="0"/>
        <v>68922.72</v>
      </c>
      <c r="N16" s="42">
        <f>CtroExp!Z168</f>
        <v>28450</v>
      </c>
      <c r="O16" s="42">
        <f>CtroExp!AA168</f>
        <v>245499.33000000002</v>
      </c>
      <c r="P16" s="42">
        <f t="shared" si="1"/>
        <v>342872.05000000005</v>
      </c>
    </row>
    <row r="17" spans="1:16" s="45" customFormat="1" ht="10.5" customHeight="1">
      <c r="A17" s="118" t="s">
        <v>26</v>
      </c>
      <c r="B17" s="88">
        <f>CtroExp!C181</f>
        <v>241543.4</v>
      </c>
      <c r="C17" s="88">
        <f>CtroExp!D181</f>
        <v>0</v>
      </c>
      <c r="D17" s="88">
        <f>CtroExp!E181</f>
        <v>58166.45</v>
      </c>
      <c r="E17" s="88">
        <f>CtroExp!F181</f>
        <v>134393.64</v>
      </c>
      <c r="F17" s="88">
        <f>CtroExp!G181</f>
        <v>0</v>
      </c>
      <c r="G17" s="88">
        <f>CtroExp!H181</f>
        <v>15544.43</v>
      </c>
      <c r="H17" s="88">
        <f>CtroExp!I181</f>
        <v>0</v>
      </c>
      <c r="I17" s="88">
        <f>CtroExp!J181</f>
        <v>0</v>
      </c>
      <c r="J17" s="88">
        <f>CtroExp!K181</f>
        <v>0</v>
      </c>
      <c r="K17" s="88">
        <f>CtroExp!L181</f>
        <v>0</v>
      </c>
      <c r="L17" s="88">
        <f>CtroExp!X181</f>
        <v>21491.99</v>
      </c>
      <c r="M17" s="89">
        <f t="shared" si="0"/>
        <v>471139.91</v>
      </c>
      <c r="N17" s="88">
        <f>CtroExp!Z181</f>
        <v>0</v>
      </c>
      <c r="O17" s="88">
        <f>CtroExp!AA181</f>
        <v>0</v>
      </c>
      <c r="P17" s="88">
        <f t="shared" si="1"/>
        <v>471139.91</v>
      </c>
    </row>
    <row r="18" spans="1:16" s="44" customFormat="1" ht="10.5" customHeight="1">
      <c r="A18" s="88" t="s">
        <v>230</v>
      </c>
      <c r="B18" s="88">
        <f>CtroExp!C194</f>
        <v>267628.12</v>
      </c>
      <c r="C18" s="88">
        <f>CtroExp!D194</f>
        <v>0</v>
      </c>
      <c r="D18" s="88">
        <f>CtroExp!E194</f>
        <v>11580</v>
      </c>
      <c r="E18" s="88">
        <f>CtroExp!F194</f>
        <v>0</v>
      </c>
      <c r="F18" s="88">
        <f>CtroExp!G194</f>
        <v>0</v>
      </c>
      <c r="G18" s="88">
        <f>CtroExp!H194</f>
        <v>0</v>
      </c>
      <c r="H18" s="88">
        <f>CtroExp!I194</f>
        <v>0</v>
      </c>
      <c r="I18" s="88">
        <f>CtroExp!J194</f>
        <v>0</v>
      </c>
      <c r="J18" s="88">
        <f>CtroExp!K194</f>
        <v>0</v>
      </c>
      <c r="K18" s="88">
        <f>CtroExp!L194</f>
        <v>0</v>
      </c>
      <c r="L18" s="88">
        <f>CtroExp!X194</f>
        <v>0</v>
      </c>
      <c r="M18" s="89">
        <f t="shared" si="0"/>
        <v>279208.12</v>
      </c>
      <c r="N18" s="88">
        <f>CtroExp!Z194</f>
        <v>16010</v>
      </c>
      <c r="O18" s="88">
        <f>CtroExp!AA194</f>
        <v>93680</v>
      </c>
      <c r="P18" s="88">
        <f t="shared" si="1"/>
        <v>388898.12</v>
      </c>
    </row>
    <row r="19" spans="1:16" s="44" customFormat="1" ht="10.5" customHeight="1">
      <c r="A19" s="41" t="s">
        <v>17</v>
      </c>
      <c r="B19" s="41">
        <f>CtroExp!C207</f>
        <v>80525</v>
      </c>
      <c r="C19" s="41">
        <f>CtroExp!D207</f>
        <v>0</v>
      </c>
      <c r="D19" s="41">
        <f>CtroExp!E207</f>
        <v>0</v>
      </c>
      <c r="E19" s="41">
        <f>CtroExp!F207</f>
        <v>43970</v>
      </c>
      <c r="F19" s="41">
        <f>CtroExp!G207</f>
        <v>0</v>
      </c>
      <c r="G19" s="41">
        <f>CtroExp!H207</f>
        <v>0</v>
      </c>
      <c r="H19" s="41">
        <f>CtroExp!I207</f>
        <v>0</v>
      </c>
      <c r="I19" s="41">
        <f>CtroExp!J207</f>
        <v>0</v>
      </c>
      <c r="J19" s="41">
        <f>CtroExp!K207</f>
        <v>0</v>
      </c>
      <c r="K19" s="41">
        <f>CtroExp!L207</f>
        <v>0</v>
      </c>
      <c r="L19" s="41">
        <f>CtroExp!X207</f>
        <v>0</v>
      </c>
      <c r="M19" s="43">
        <f t="shared" si="0"/>
        <v>124495</v>
      </c>
      <c r="N19" s="41">
        <f>CtroExp!Z207</f>
        <v>0</v>
      </c>
      <c r="O19" s="41">
        <f>CtroExp!AA207</f>
        <v>0</v>
      </c>
      <c r="P19" s="42">
        <f t="shared" si="1"/>
        <v>124495</v>
      </c>
    </row>
    <row r="20" spans="1:16" s="45" customFormat="1" ht="10.5" customHeight="1">
      <c r="A20" s="48" t="s">
        <v>27</v>
      </c>
      <c r="B20" s="42">
        <f>CtroExp!C220</f>
        <v>0</v>
      </c>
      <c r="C20" s="42">
        <f>CtroExp!D220</f>
        <v>21555.93</v>
      </c>
      <c r="D20" s="42">
        <f>CtroExp!E220</f>
        <v>0</v>
      </c>
      <c r="E20" s="42">
        <f>CtroExp!F220</f>
        <v>0</v>
      </c>
      <c r="F20" s="42">
        <f>CtroExp!G220</f>
        <v>0</v>
      </c>
      <c r="G20" s="42">
        <f>CtroExp!H220</f>
        <v>0</v>
      </c>
      <c r="H20" s="42">
        <f>CtroExp!I220</f>
        <v>0</v>
      </c>
      <c r="I20" s="42">
        <f>CtroExp!J220</f>
        <v>0</v>
      </c>
      <c r="J20" s="42">
        <f>CtroExp!K220</f>
        <v>0</v>
      </c>
      <c r="K20" s="42">
        <f>CtroExp!L220</f>
        <v>0</v>
      </c>
      <c r="L20" s="42">
        <f>CtroExp!X220</f>
        <v>0</v>
      </c>
      <c r="M20" s="43">
        <f t="shared" si="0"/>
        <v>21555.93</v>
      </c>
      <c r="N20" s="42">
        <f>CtroExp!Z220</f>
        <v>0</v>
      </c>
      <c r="O20" s="42">
        <f>CtroExp!AA220</f>
        <v>0</v>
      </c>
      <c r="P20" s="42">
        <f t="shared" si="1"/>
        <v>21555.93</v>
      </c>
    </row>
    <row r="21" spans="1:16" s="44" customFormat="1" ht="10.5" customHeight="1">
      <c r="A21" s="48" t="s">
        <v>55</v>
      </c>
      <c r="B21" s="42">
        <f>CtroExp!C233+CtroExp!C246</f>
        <v>0</v>
      </c>
      <c r="C21" s="42">
        <f>CtroExp!D233+CtroExp!D246</f>
        <v>0</v>
      </c>
      <c r="D21" s="42">
        <f>CtroExp!E233+CtroExp!E246</f>
        <v>0</v>
      </c>
      <c r="E21" s="42">
        <f>CtroExp!F233+CtroExp!F246</f>
        <v>0</v>
      </c>
      <c r="F21" s="42">
        <f>CtroExp!G233+CtroExp!G246</f>
        <v>0</v>
      </c>
      <c r="G21" s="42">
        <f>CtroExp!H233+CtroExp!H246</f>
        <v>0</v>
      </c>
      <c r="H21" s="42">
        <f>CtroExp!I233+CtroExp!I246</f>
        <v>0</v>
      </c>
      <c r="I21" s="42">
        <f>CtroExp!J233+CtroExp!J246</f>
        <v>0</v>
      </c>
      <c r="J21" s="42">
        <f>CtroExp!K233+CtroExp!K246</f>
        <v>0</v>
      </c>
      <c r="K21" s="42">
        <f>CtroExp!L233+CtroExp!L246</f>
        <v>0</v>
      </c>
      <c r="L21" s="42">
        <f>CtroExp!X233+CtroExp!X246</f>
        <v>0</v>
      </c>
      <c r="M21" s="43">
        <f t="shared" si="0"/>
        <v>0</v>
      </c>
      <c r="N21" s="42">
        <f>CtroExp!Z233+CtroExp!Z246</f>
        <v>0</v>
      </c>
      <c r="O21" s="42">
        <f>CtroExp!AA233+CtroExp!AA246</f>
        <v>0</v>
      </c>
      <c r="P21" s="42">
        <f t="shared" si="1"/>
        <v>0</v>
      </c>
    </row>
    <row r="22" spans="1:16" s="44" customFormat="1" ht="10.5" customHeight="1">
      <c r="A22" s="48" t="s">
        <v>176</v>
      </c>
      <c r="B22" s="42">
        <f>CtroExp!C259</f>
        <v>0</v>
      </c>
      <c r="C22" s="42">
        <f>CtroExp!D259</f>
        <v>0</v>
      </c>
      <c r="D22" s="42">
        <f>CtroExp!E259</f>
        <v>0</v>
      </c>
      <c r="E22" s="42">
        <f>CtroExp!F259</f>
        <v>0</v>
      </c>
      <c r="F22" s="42">
        <f>CtroExp!G259</f>
        <v>0</v>
      </c>
      <c r="G22" s="42">
        <f>CtroExp!H259</f>
        <v>0</v>
      </c>
      <c r="H22" s="42">
        <f>CtroExp!I259</f>
        <v>0</v>
      </c>
      <c r="I22" s="42">
        <f>CtroExp!J259</f>
        <v>0</v>
      </c>
      <c r="J22" s="42">
        <f>CtroExp!K259</f>
        <v>0</v>
      </c>
      <c r="K22" s="42">
        <f>CtroExp!L259</f>
        <v>0</v>
      </c>
      <c r="L22" s="42">
        <f>CtroExp!X259</f>
        <v>0</v>
      </c>
      <c r="M22" s="43">
        <f t="shared" si="0"/>
        <v>0</v>
      </c>
      <c r="N22" s="42">
        <f>CtroExp!Z259</f>
        <v>8000</v>
      </c>
      <c r="O22" s="42">
        <f>CtroExp!AA259</f>
        <v>44300</v>
      </c>
      <c r="P22" s="42">
        <f t="shared" si="1"/>
        <v>52300</v>
      </c>
    </row>
    <row r="23" spans="1:16" s="44" customFormat="1" ht="10.5" customHeight="1">
      <c r="A23" s="119" t="s">
        <v>165</v>
      </c>
      <c r="B23" s="88">
        <f>CtroExp!C272</f>
        <v>0</v>
      </c>
      <c r="C23" s="88">
        <f>CtroExp!D272</f>
        <v>0</v>
      </c>
      <c r="D23" s="88">
        <f>CtroExp!E272</f>
        <v>0</v>
      </c>
      <c r="E23" s="88">
        <f>CtroExp!F272</f>
        <v>0</v>
      </c>
      <c r="F23" s="88">
        <f>CtroExp!G272</f>
        <v>0</v>
      </c>
      <c r="G23" s="88">
        <f>CtroExp!H272</f>
        <v>0</v>
      </c>
      <c r="H23" s="88">
        <f>CtroExp!I272</f>
        <v>0</v>
      </c>
      <c r="I23" s="88">
        <f>CtroExp!J272</f>
        <v>0</v>
      </c>
      <c r="J23" s="88">
        <f>CtroExp!K272</f>
        <v>0</v>
      </c>
      <c r="K23" s="88">
        <f>CtroExp!L272</f>
        <v>0</v>
      </c>
      <c r="L23" s="88">
        <f>CtroExp!X272</f>
        <v>0</v>
      </c>
      <c r="M23" s="89">
        <f t="shared" si="0"/>
        <v>0</v>
      </c>
      <c r="N23" s="88">
        <f>CtroExp!Z272</f>
        <v>0</v>
      </c>
      <c r="O23" s="88">
        <f>CtroExp!AA272</f>
        <v>0</v>
      </c>
      <c r="P23" s="88">
        <f t="shared" si="1"/>
        <v>0</v>
      </c>
    </row>
    <row r="24" spans="1:16" s="2" customFormat="1" ht="12.75" customHeight="1">
      <c r="A24" s="8" t="s">
        <v>16</v>
      </c>
      <c r="B24" s="8">
        <f aca="true" t="shared" si="2" ref="B24:P24">SUM(B4:B23)</f>
        <v>2501797.8600000003</v>
      </c>
      <c r="C24" s="8">
        <f t="shared" si="2"/>
        <v>21555.93</v>
      </c>
      <c r="D24" s="8">
        <f t="shared" si="2"/>
        <v>680332.45</v>
      </c>
      <c r="E24" s="8">
        <f t="shared" si="2"/>
        <v>566373.64</v>
      </c>
      <c r="F24" s="8">
        <f t="shared" si="2"/>
        <v>0</v>
      </c>
      <c r="G24" s="8">
        <f t="shared" si="2"/>
        <v>15544.43</v>
      </c>
      <c r="H24" s="8">
        <f t="shared" si="2"/>
        <v>0</v>
      </c>
      <c r="I24" s="8">
        <f t="shared" si="2"/>
        <v>0</v>
      </c>
      <c r="J24" s="8">
        <f t="shared" si="2"/>
        <v>0</v>
      </c>
      <c r="K24" s="8">
        <f t="shared" si="2"/>
        <v>0</v>
      </c>
      <c r="L24" s="8">
        <f t="shared" si="2"/>
        <v>21491.99</v>
      </c>
      <c r="M24" s="52">
        <f t="shared" si="2"/>
        <v>3807096.3000000007</v>
      </c>
      <c r="N24" s="53">
        <f t="shared" si="2"/>
        <v>374392.06999999995</v>
      </c>
      <c r="O24" s="8">
        <f t="shared" si="2"/>
        <v>2528841.137</v>
      </c>
      <c r="P24" s="8">
        <f t="shared" si="2"/>
        <v>6710329.506999999</v>
      </c>
    </row>
    <row r="25" ht="17.25" customHeight="1">
      <c r="A25" s="92" t="s">
        <v>187</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SUM(CtroExp!C2:C12)</f>
        <v>930881</v>
      </c>
      <c r="C27" s="42">
        <f>SUM(CtroExp!D2:D12)</f>
        <v>0</v>
      </c>
      <c r="D27" s="42">
        <f>SUM(CtroExp!E2:E12)</f>
        <v>106539</v>
      </c>
      <c r="E27" s="42">
        <f>SUM(CtroExp!F2:F12)</f>
        <v>0</v>
      </c>
      <c r="F27" s="42">
        <f>SUM(CtroExp!G2:G12)</f>
        <v>0</v>
      </c>
      <c r="G27" s="42">
        <f>SUM(CtroExp!H2:H12)</f>
        <v>0</v>
      </c>
      <c r="H27" s="42">
        <f>SUM(CtroExp!I2:I12)</f>
        <v>0</v>
      </c>
      <c r="I27" s="42">
        <f>SUM(CtroExp!J2:J12)</f>
        <v>0</v>
      </c>
      <c r="J27" s="42">
        <f>SUM(CtroExp!K2:K12)</f>
        <v>0</v>
      </c>
      <c r="K27" s="42">
        <f>SUM(CtroExp!L2:L12)</f>
        <v>0</v>
      </c>
      <c r="L27" s="42">
        <f>SUM(CtroExp!X2:X12)</f>
        <v>0</v>
      </c>
      <c r="M27" s="43">
        <f aca="true" t="shared" si="3" ref="M27:M46">SUM(B27:L27)</f>
        <v>1037420</v>
      </c>
      <c r="N27" s="42">
        <f>SUM(CtroExp!Z2:Z12)</f>
        <v>263310</v>
      </c>
      <c r="O27" s="42">
        <f>SUM(CtroExp!AA2:AA12)</f>
        <v>1436050</v>
      </c>
      <c r="P27" s="42">
        <f>SUM(M27:O27)</f>
        <v>2736780</v>
      </c>
    </row>
    <row r="28" spans="1:16" s="44" customFormat="1" ht="10.5" customHeight="1">
      <c r="A28" s="103" t="s">
        <v>148</v>
      </c>
      <c r="B28" s="42">
        <f>SUM(CtroExp!C15:C25)</f>
        <v>2398793.185</v>
      </c>
      <c r="C28" s="42">
        <f>SUM(CtroExp!D15:D25)</f>
        <v>0</v>
      </c>
      <c r="D28" s="42">
        <f>SUM(CtroExp!E15:E25)</f>
        <v>178640.62</v>
      </c>
      <c r="E28" s="42">
        <f>SUM(CtroExp!F15:F25)</f>
        <v>47533.333333333336</v>
      </c>
      <c r="F28" s="42">
        <f>SUM(CtroExp!G15:G25)</f>
        <v>0</v>
      </c>
      <c r="G28" s="42">
        <f>SUM(CtroExp!H15:H25)</f>
        <v>0</v>
      </c>
      <c r="H28" s="42">
        <f>SUM(CtroExp!I15:I25)</f>
        <v>0</v>
      </c>
      <c r="I28" s="42">
        <f>SUM(CtroExp!J15:J25)</f>
        <v>17248.35</v>
      </c>
      <c r="J28" s="42">
        <f>SUM(CtroExp!K15:K25)</f>
        <v>0</v>
      </c>
      <c r="K28" s="42">
        <f>SUM(CtroExp!L15:L25)</f>
        <v>0</v>
      </c>
      <c r="L28" s="42">
        <f>SUM(CtroExp!X15:X25)</f>
        <v>0</v>
      </c>
      <c r="M28" s="43">
        <f>SUM(B28:L28)</f>
        <v>2642215.4883333337</v>
      </c>
      <c r="N28" s="42">
        <f>SUM(CtroExp!Z15:Z25)</f>
        <v>1400746.85</v>
      </c>
      <c r="O28" s="42">
        <f>SUM(CtroExp!AA15:AA25)</f>
        <v>5794805.07</v>
      </c>
      <c r="P28" s="42">
        <f>SUM(M28:O28)</f>
        <v>9837767.408333335</v>
      </c>
    </row>
    <row r="29" spans="1:16" s="44" customFormat="1" ht="10.5" customHeight="1">
      <c r="A29" s="103" t="s">
        <v>155</v>
      </c>
      <c r="B29" s="42">
        <f>SUM(CtroExp!C28:C38)</f>
        <v>3141275.79</v>
      </c>
      <c r="C29" s="42">
        <f>SUM(CtroExp!D28:D38)</f>
        <v>0</v>
      </c>
      <c r="D29" s="42">
        <f>SUM(CtroExp!E28:E38)</f>
        <v>609547</v>
      </c>
      <c r="E29" s="42">
        <f>SUM(CtroExp!F28:F38)</f>
        <v>46670.17</v>
      </c>
      <c r="F29" s="42">
        <f>SUM(CtroExp!G28:G38)</f>
        <v>0</v>
      </c>
      <c r="G29" s="42">
        <f>SUM(CtroExp!H28:H38)</f>
        <v>0</v>
      </c>
      <c r="H29" s="42">
        <f>SUM(CtroExp!I28:I38)</f>
        <v>0</v>
      </c>
      <c r="I29" s="42">
        <f>SUM(CtroExp!J28:J38)</f>
        <v>0</v>
      </c>
      <c r="J29" s="42">
        <f>SUM(CtroExp!K28:K38)</f>
        <v>0</v>
      </c>
      <c r="K29" s="42">
        <f>SUM(CtroExp!L28:L38)</f>
        <v>0</v>
      </c>
      <c r="L29" s="42">
        <f>SUM(CtroExp!X28:X38)</f>
        <v>0</v>
      </c>
      <c r="M29" s="43">
        <f t="shared" si="3"/>
        <v>3797492.96</v>
      </c>
      <c r="N29" s="42">
        <f>SUM(CtroExp!Z28:Z38)</f>
        <v>287433</v>
      </c>
      <c r="O29" s="42">
        <f>SUM(CtroExp!AA28:AA38)</f>
        <v>1587367.27</v>
      </c>
      <c r="P29" s="42">
        <f aca="true" t="shared" si="4" ref="P29:P46">SUM(M29:O29)</f>
        <v>5672293.23</v>
      </c>
    </row>
    <row r="30" spans="1:16" s="44" customFormat="1" ht="10.5" customHeight="1">
      <c r="A30" s="41" t="s">
        <v>10</v>
      </c>
      <c r="B30" s="42">
        <f>SUM(CtroExp!C41:C51)</f>
        <v>2694009.6799999997</v>
      </c>
      <c r="C30" s="42">
        <f>SUM(CtroExp!D41:D51)</f>
        <v>0</v>
      </c>
      <c r="D30" s="42">
        <f>SUM(CtroExp!E41:E51)</f>
        <v>222496</v>
      </c>
      <c r="E30" s="42">
        <f>SUM(CtroExp!F41:F51)</f>
        <v>0</v>
      </c>
      <c r="F30" s="42">
        <f>SUM(CtroExp!G41:G51)</f>
        <v>0</v>
      </c>
      <c r="G30" s="42">
        <f>SUM(CtroExp!H41:H51)</f>
        <v>0</v>
      </c>
      <c r="H30" s="42">
        <f>SUM(CtroExp!I41:I51)</f>
        <v>0</v>
      </c>
      <c r="I30" s="42">
        <f>SUM(CtroExp!J41:J51)</f>
        <v>0</v>
      </c>
      <c r="J30" s="42">
        <f>SUM(CtroExp!K41:K51)</f>
        <v>0</v>
      </c>
      <c r="K30" s="42">
        <f>SUM(CtroExp!L41:L51)</f>
        <v>0</v>
      </c>
      <c r="L30" s="42">
        <f>SUM(CtroExp!X41:X51)</f>
        <v>0</v>
      </c>
      <c r="M30" s="43">
        <f t="shared" si="3"/>
        <v>2916505.6799999997</v>
      </c>
      <c r="N30" s="42">
        <f>SUM(CtroExp!Z41:Z51)</f>
        <v>1192720.8900000001</v>
      </c>
      <c r="O30" s="42">
        <f>SUM(CtroExp!AA41:AA51)</f>
        <v>7664597.824000001</v>
      </c>
      <c r="P30" s="42">
        <f t="shared" si="4"/>
        <v>11773824.394000001</v>
      </c>
    </row>
    <row r="31" spans="1:16" s="44" customFormat="1" ht="10.5" customHeight="1">
      <c r="A31" s="41" t="s">
        <v>11</v>
      </c>
      <c r="B31" s="42">
        <f>SUM(CtroExp!C54:C64)</f>
        <v>2461491.4800000004</v>
      </c>
      <c r="C31" s="42">
        <f>SUM(CtroExp!D54:D64)</f>
        <v>0</v>
      </c>
      <c r="D31" s="42">
        <f>SUM(CtroExp!E54:E64)</f>
        <v>259446.395</v>
      </c>
      <c r="E31" s="42">
        <f>SUM(CtroExp!F54:F64)</f>
        <v>275447.66000000003</v>
      </c>
      <c r="F31" s="42">
        <f>SUM(CtroExp!G54:G64)</f>
        <v>0</v>
      </c>
      <c r="G31" s="42">
        <f>SUM(CtroExp!H54:H64)</f>
        <v>0</v>
      </c>
      <c r="H31" s="42">
        <f>SUM(CtroExp!I54:I64)</f>
        <v>0</v>
      </c>
      <c r="I31" s="42">
        <f>SUM(CtroExp!J54:J64)</f>
        <v>0</v>
      </c>
      <c r="J31" s="42">
        <f>SUM(CtroExp!K54:K64)</f>
        <v>0</v>
      </c>
      <c r="K31" s="42">
        <f>SUM(CtroExp!L54:L64)</f>
        <v>0</v>
      </c>
      <c r="L31" s="42">
        <f>SUM(CtroExp!X54:X64)</f>
        <v>0</v>
      </c>
      <c r="M31" s="89">
        <f t="shared" si="3"/>
        <v>2996385.5350000006</v>
      </c>
      <c r="N31" s="42">
        <f>SUM(CtroExp!Z54:Z64)</f>
        <v>198499</v>
      </c>
      <c r="O31" s="42">
        <f>SUM(CtroExp!AA54:AA64)</f>
        <v>1933663.775</v>
      </c>
      <c r="P31" s="88">
        <f t="shared" si="4"/>
        <v>5128548.3100000005</v>
      </c>
    </row>
    <row r="32" spans="1:16" s="44" customFormat="1" ht="10.5" customHeight="1">
      <c r="A32" s="42" t="s">
        <v>164</v>
      </c>
      <c r="B32" s="42">
        <f>SUM(CtroExp!C67:C77)</f>
        <v>1627579</v>
      </c>
      <c r="C32" s="42">
        <f>SUM(CtroExp!D67:D77)</f>
        <v>0</v>
      </c>
      <c r="D32" s="42">
        <f>SUM(CtroExp!E67:E77)</f>
        <v>0</v>
      </c>
      <c r="E32" s="42">
        <f>SUM(CtroExp!F67:F77)</f>
        <v>364774</v>
      </c>
      <c r="F32" s="42">
        <f>SUM(CtroExp!G67:G77)</f>
        <v>0</v>
      </c>
      <c r="G32" s="42">
        <f>SUM(CtroExp!H67:H77)</f>
        <v>0</v>
      </c>
      <c r="H32" s="42">
        <f>SUM(CtroExp!I67:I77)</f>
        <v>0</v>
      </c>
      <c r="I32" s="42">
        <f>SUM(CtroExp!J67:J77)</f>
        <v>0</v>
      </c>
      <c r="J32" s="42">
        <f>SUM(CtroExp!K67:K77)</f>
        <v>0</v>
      </c>
      <c r="K32" s="42">
        <f>SUM(CtroExp!L67:L77)</f>
        <v>0</v>
      </c>
      <c r="L32" s="42">
        <f>SUM(CtroExp!X67:X77)</f>
        <v>0</v>
      </c>
      <c r="M32" s="55">
        <f t="shared" si="3"/>
        <v>1992353</v>
      </c>
      <c r="N32" s="42">
        <f>SUM(CtroExp!Z67:Z77)</f>
        <v>354245.021</v>
      </c>
      <c r="O32" s="42">
        <f>SUM(CtroExp!AA67:AA77)</f>
        <v>985073</v>
      </c>
      <c r="P32" s="42">
        <f t="shared" si="4"/>
        <v>3331671.021</v>
      </c>
    </row>
    <row r="33" spans="1:16" s="45" customFormat="1" ht="10.5" customHeight="1">
      <c r="A33" s="42" t="s">
        <v>167</v>
      </c>
      <c r="B33" s="42">
        <f>SUM(CtroExp!C80:C90)</f>
        <v>773562.87</v>
      </c>
      <c r="C33" s="42">
        <f>SUM(CtroExp!D80:D90)</f>
        <v>0</v>
      </c>
      <c r="D33" s="42">
        <f>SUM(CtroExp!E80:E90)</f>
        <v>294898</v>
      </c>
      <c r="E33" s="42">
        <f>SUM(CtroExp!F80:F90)</f>
        <v>2097963</v>
      </c>
      <c r="F33" s="42">
        <f>SUM(CtroExp!G80:G90)</f>
        <v>0</v>
      </c>
      <c r="G33" s="42">
        <f>SUM(CtroExp!H80:H90)</f>
        <v>0</v>
      </c>
      <c r="H33" s="42">
        <f>SUM(CtroExp!I80:I90)</f>
        <v>0</v>
      </c>
      <c r="I33" s="42">
        <f>SUM(CtroExp!J80:J90)</f>
        <v>0</v>
      </c>
      <c r="J33" s="42">
        <f>SUM(CtroExp!K80:K90)</f>
        <v>0</v>
      </c>
      <c r="K33" s="42">
        <f>SUM(CtroExp!L80:L90)</f>
        <v>0</v>
      </c>
      <c r="L33" s="42">
        <f>SUM(CtroExp!X80:X90)</f>
        <v>0</v>
      </c>
      <c r="M33" s="43">
        <f t="shared" si="3"/>
        <v>3166423.87</v>
      </c>
      <c r="N33" s="42">
        <f>SUM(CtroExp!Z80:Z90)</f>
        <v>176739.484</v>
      </c>
      <c r="O33" s="42">
        <f>SUM(CtroExp!AA80:AA90)</f>
        <v>269198.01000000007</v>
      </c>
      <c r="P33" s="42">
        <f t="shared" si="4"/>
        <v>3612361.3640000005</v>
      </c>
    </row>
    <row r="34" spans="1:16" s="44" customFormat="1" ht="10.5" customHeight="1">
      <c r="A34" s="41" t="s">
        <v>12</v>
      </c>
      <c r="B34" s="42">
        <f>SUM(CtroExp!C93:C103)</f>
        <v>1150982</v>
      </c>
      <c r="C34" s="42">
        <f>SUM(CtroExp!D93:D103)</f>
        <v>0</v>
      </c>
      <c r="D34" s="42">
        <f>SUM(CtroExp!E93:E103)</f>
        <v>710674.97</v>
      </c>
      <c r="E34" s="42">
        <f>SUM(CtroExp!F93:F103)</f>
        <v>0</v>
      </c>
      <c r="F34" s="42">
        <f>SUM(CtroExp!G93:G103)</f>
        <v>0</v>
      </c>
      <c r="G34" s="42">
        <f>SUM(CtroExp!H93:H103)</f>
        <v>0</v>
      </c>
      <c r="H34" s="42">
        <f>SUM(CtroExp!I93:I103)</f>
        <v>0</v>
      </c>
      <c r="I34" s="42">
        <f>SUM(CtroExp!J93:J103)</f>
        <v>0</v>
      </c>
      <c r="J34" s="42">
        <f>SUM(CtroExp!K93:K103)</f>
        <v>0</v>
      </c>
      <c r="K34" s="42">
        <f>SUM(CtroExp!L93:L103)</f>
        <v>0</v>
      </c>
      <c r="L34" s="42">
        <f>SUM(CtroExp!X93:X103)</f>
        <v>0</v>
      </c>
      <c r="M34" s="43">
        <f t="shared" si="3"/>
        <v>1861656.97</v>
      </c>
      <c r="N34" s="42">
        <f>SUM(CtroExp!Z93:Z103)</f>
        <v>99804.87</v>
      </c>
      <c r="O34" s="42">
        <f>SUM(CtroExp!AA93:AA103)</f>
        <v>757236.74</v>
      </c>
      <c r="P34" s="42">
        <f t="shared" si="4"/>
        <v>2718698.58</v>
      </c>
    </row>
    <row r="35" spans="1:16" s="44" customFormat="1" ht="10.5" customHeight="1">
      <c r="A35" s="42" t="s">
        <v>13</v>
      </c>
      <c r="B35" s="42">
        <f>SUM(CtroExp!C106:C116)</f>
        <v>1120319</v>
      </c>
      <c r="C35" s="42">
        <f>SUM(CtroExp!D106:D116)</f>
        <v>53874</v>
      </c>
      <c r="D35" s="42">
        <f>SUM(CtroExp!E106:E116)</f>
        <v>617175</v>
      </c>
      <c r="E35" s="42">
        <f>SUM(CtroExp!F106:F116)</f>
        <v>972349</v>
      </c>
      <c r="F35" s="42">
        <f>SUM(CtroExp!G106:G116)</f>
        <v>0</v>
      </c>
      <c r="G35" s="42">
        <f>SUM(CtroExp!H106:H116)</f>
        <v>0</v>
      </c>
      <c r="H35" s="42">
        <f>SUM(CtroExp!I106:I116)</f>
        <v>0</v>
      </c>
      <c r="I35" s="42">
        <f>SUM(CtroExp!J106:J116)</f>
        <v>0</v>
      </c>
      <c r="J35" s="42">
        <f>SUM(CtroExp!K106:K116)</f>
        <v>0</v>
      </c>
      <c r="K35" s="42">
        <f>SUM(CtroExp!L106:L116)</f>
        <v>0</v>
      </c>
      <c r="L35" s="42">
        <f>SUM(CtroExp!X106:X116)</f>
        <v>0</v>
      </c>
      <c r="M35" s="43">
        <f t="shared" si="3"/>
        <v>2763717</v>
      </c>
      <c r="N35" s="42">
        <f>SUM(CtroExp!Z106:Z116)</f>
        <v>11340</v>
      </c>
      <c r="O35" s="42">
        <f>SUM(CtroExp!AA106:AA116)</f>
        <v>0</v>
      </c>
      <c r="P35" s="42">
        <f t="shared" si="4"/>
        <v>2775057</v>
      </c>
    </row>
    <row r="36" spans="1:16" s="44" customFormat="1" ht="10.5" customHeight="1">
      <c r="A36" s="41" t="s">
        <v>14</v>
      </c>
      <c r="B36" s="42">
        <f>SUM(CtroExp!C119:C129)</f>
        <v>919333</v>
      </c>
      <c r="C36" s="42">
        <f>SUM(CtroExp!D119:D129)</f>
        <v>0</v>
      </c>
      <c r="D36" s="42">
        <f>SUM(CtroExp!E119:E129)</f>
        <v>0</v>
      </c>
      <c r="E36" s="42">
        <f>SUM(CtroExp!F119:F129)</f>
        <v>0</v>
      </c>
      <c r="F36" s="42">
        <f>SUM(CtroExp!G119:G129)</f>
        <v>0</v>
      </c>
      <c r="G36" s="42">
        <f>SUM(CtroExp!H119:H129)</f>
        <v>0</v>
      </c>
      <c r="H36" s="42">
        <f>SUM(CtroExp!I119:I129)</f>
        <v>0</v>
      </c>
      <c r="I36" s="42">
        <f>SUM(CtroExp!J119:J129)</f>
        <v>0</v>
      </c>
      <c r="J36" s="42">
        <f>SUM(CtroExp!K119:K129)</f>
        <v>0</v>
      </c>
      <c r="K36" s="42">
        <f>SUM(CtroExp!L119:L129)</f>
        <v>0</v>
      </c>
      <c r="L36" s="42">
        <f>SUM(CtroExp!X119:X129)</f>
        <v>15926</v>
      </c>
      <c r="M36" s="43">
        <f t="shared" si="3"/>
        <v>935259</v>
      </c>
      <c r="N36" s="42">
        <f>SUM(CtroExp!Z119:Z129)</f>
        <v>702223</v>
      </c>
      <c r="O36" s="42">
        <f>SUM(CtroExp!AA119:AA129)</f>
        <v>3862090</v>
      </c>
      <c r="P36" s="42">
        <f t="shared" si="4"/>
        <v>5499572</v>
      </c>
    </row>
    <row r="37" spans="1:16" s="44" customFormat="1" ht="10.5" customHeight="1">
      <c r="A37" s="41" t="s">
        <v>83</v>
      </c>
      <c r="B37" s="42">
        <f>SUM(CtroExp!C132:C142)</f>
        <v>1447821</v>
      </c>
      <c r="C37" s="42">
        <f>SUM(CtroExp!D132:D142)</f>
        <v>0</v>
      </c>
      <c r="D37" s="42">
        <f>SUM(CtroExp!E132:E142)</f>
        <v>159500</v>
      </c>
      <c r="E37" s="42">
        <f>SUM(CtroExp!F132:F142)</f>
        <v>0</v>
      </c>
      <c r="F37" s="42">
        <f>SUM(CtroExp!G132:G142)</f>
        <v>0</v>
      </c>
      <c r="G37" s="42">
        <f>SUM(CtroExp!H132:H142)</f>
        <v>0</v>
      </c>
      <c r="H37" s="42">
        <f>SUM(CtroExp!I132:I142)</f>
        <v>0</v>
      </c>
      <c r="I37" s="42">
        <f>SUM(CtroExp!J132:J142)</f>
        <v>0</v>
      </c>
      <c r="J37" s="42">
        <f>SUM(CtroExp!K132:K142)</f>
        <v>0</v>
      </c>
      <c r="K37" s="42">
        <f>SUM(CtroExp!L132:L142)</f>
        <v>0</v>
      </c>
      <c r="L37" s="42">
        <f>SUM(CtroExp!X132:X142)</f>
        <v>0</v>
      </c>
      <c r="M37" s="43">
        <f t="shared" si="3"/>
        <v>1607321</v>
      </c>
      <c r="N37" s="42">
        <f>SUM(CtroExp!Z132:Z142)</f>
        <v>468845</v>
      </c>
      <c r="O37" s="42">
        <f>SUM(CtroExp!AA132:AA142)</f>
        <v>2923637</v>
      </c>
      <c r="P37" s="42">
        <f t="shared" si="4"/>
        <v>4999803</v>
      </c>
    </row>
    <row r="38" spans="1:16" s="44" customFormat="1" ht="10.5" customHeight="1">
      <c r="A38" s="47" t="s">
        <v>25</v>
      </c>
      <c r="B38" s="42">
        <f>SUM(CtroExp!C145:C155)</f>
        <v>2304083</v>
      </c>
      <c r="C38" s="42">
        <f>SUM(CtroExp!D145:D155)</f>
        <v>204715</v>
      </c>
      <c r="D38" s="42">
        <f>SUM(CtroExp!E145:E155)</f>
        <v>588388</v>
      </c>
      <c r="E38" s="42">
        <f>SUM(CtroExp!F145:F155)</f>
        <v>673230</v>
      </c>
      <c r="F38" s="42">
        <f>SUM(CtroExp!G145:G155)</f>
        <v>0</v>
      </c>
      <c r="G38" s="42">
        <f>SUM(CtroExp!H145:H155)</f>
        <v>0</v>
      </c>
      <c r="H38" s="42">
        <f>SUM(CtroExp!I145:I155)</f>
        <v>0</v>
      </c>
      <c r="I38" s="42">
        <f>SUM(CtroExp!J145:J155)</f>
        <v>0</v>
      </c>
      <c r="J38" s="42">
        <f>SUM(CtroExp!K145:K155)</f>
        <v>0</v>
      </c>
      <c r="K38" s="42">
        <f>SUM(CtroExp!L145:L155)</f>
        <v>0</v>
      </c>
      <c r="L38" s="42">
        <f>SUM(CtroExp!X145:X155)</f>
        <v>0</v>
      </c>
      <c r="M38" s="43">
        <f t="shared" si="3"/>
        <v>3770416</v>
      </c>
      <c r="N38" s="42">
        <f>SUM(CtroExp!Z145:Z155)</f>
        <v>0</v>
      </c>
      <c r="O38" s="42">
        <f>SUM(CtroExp!AA145:AA155)</f>
        <v>0</v>
      </c>
      <c r="P38" s="42">
        <f t="shared" si="4"/>
        <v>3770416</v>
      </c>
    </row>
    <row r="39" spans="1:16" s="44" customFormat="1" ht="10.5" customHeight="1">
      <c r="A39" s="42" t="s">
        <v>84</v>
      </c>
      <c r="B39" s="42">
        <f>SUM(CtroExp!C158:C168)</f>
        <v>68922.72</v>
      </c>
      <c r="C39" s="42">
        <f>SUM(CtroExp!D158:D168)</f>
        <v>0</v>
      </c>
      <c r="D39" s="42">
        <f>SUM(CtroExp!E158:E168)</f>
        <v>0</v>
      </c>
      <c r="E39" s="42">
        <f>SUM(CtroExp!F158:F168)</f>
        <v>105729.39</v>
      </c>
      <c r="F39" s="42">
        <f>SUM(CtroExp!G158:G168)</f>
        <v>0</v>
      </c>
      <c r="G39" s="42">
        <f>SUM(CtroExp!H158:H168)</f>
        <v>0</v>
      </c>
      <c r="H39" s="42">
        <f>SUM(CtroExp!I158:I168)</f>
        <v>0</v>
      </c>
      <c r="I39" s="42">
        <f>SUM(CtroExp!J158:J168)</f>
        <v>0</v>
      </c>
      <c r="J39" s="42">
        <f>SUM(CtroExp!K158:K168)</f>
        <v>0</v>
      </c>
      <c r="K39" s="42">
        <f>SUM(CtroExp!L158:L168)</f>
        <v>0</v>
      </c>
      <c r="L39" s="42">
        <f>SUM(CtroExp!X158:X168)</f>
        <v>0</v>
      </c>
      <c r="M39" s="43">
        <f t="shared" si="3"/>
        <v>174652.11</v>
      </c>
      <c r="N39" s="42">
        <f>SUM(CtroExp!Z158:Z168)</f>
        <v>402293.60000000003</v>
      </c>
      <c r="O39" s="42">
        <f>SUM(CtroExp!AA158:AA168)</f>
        <v>2340957.54</v>
      </c>
      <c r="P39" s="42">
        <f t="shared" si="4"/>
        <v>2917903.25</v>
      </c>
    </row>
    <row r="40" spans="1:16" s="45" customFormat="1" ht="10.5" customHeight="1">
      <c r="A40" s="46" t="s">
        <v>26</v>
      </c>
      <c r="B40" s="42">
        <f>SUM(CtroExp!C171:C181)</f>
        <v>2241954.215</v>
      </c>
      <c r="C40" s="42">
        <f>SUM(CtroExp!D171:D181)</f>
        <v>0</v>
      </c>
      <c r="D40" s="42">
        <f>SUM(CtroExp!E171:E181)</f>
        <v>634810.265</v>
      </c>
      <c r="E40" s="42">
        <f>SUM(CtroExp!F171:F181)</f>
        <v>445767.76</v>
      </c>
      <c r="F40" s="42">
        <f>SUM(CtroExp!G171:G181)</f>
        <v>0</v>
      </c>
      <c r="G40" s="42">
        <f>SUM(CtroExp!H171:H181)</f>
        <v>212701.905</v>
      </c>
      <c r="H40" s="42">
        <f>SUM(CtroExp!I171:I181)</f>
        <v>0</v>
      </c>
      <c r="I40" s="42">
        <f>SUM(CtroExp!J171:J181)</f>
        <v>0</v>
      </c>
      <c r="J40" s="42">
        <f>SUM(CtroExp!K171:K181)</f>
        <v>0</v>
      </c>
      <c r="K40" s="42">
        <f>SUM(CtroExp!L171:L181)</f>
        <v>0</v>
      </c>
      <c r="L40" s="42">
        <f>SUM(CtroExp!X171:X181)</f>
        <v>183832.425</v>
      </c>
      <c r="M40" s="43">
        <f t="shared" si="3"/>
        <v>3719066.57</v>
      </c>
      <c r="N40" s="42">
        <f>SUM(CtroExp!Z171:Z181)</f>
        <v>0</v>
      </c>
      <c r="O40" s="42">
        <f>SUM(CtroExp!AA171:AA181)</f>
        <v>0</v>
      </c>
      <c r="P40" s="42">
        <f t="shared" si="4"/>
        <v>3719066.57</v>
      </c>
    </row>
    <row r="41" spans="1:16" s="44" customFormat="1" ht="10.5" customHeight="1">
      <c r="A41" s="41" t="s">
        <v>103</v>
      </c>
      <c r="B41" s="42">
        <f>SUM(CtroExp!C184:C194)</f>
        <v>1671685.12</v>
      </c>
      <c r="C41" s="42">
        <f>SUM(CtroExp!D184:D194)</f>
        <v>0</v>
      </c>
      <c r="D41" s="42">
        <f>SUM(CtroExp!E184:E194)</f>
        <v>336450</v>
      </c>
      <c r="E41" s="42">
        <f>SUM(CtroExp!F184:F194)</f>
        <v>128020</v>
      </c>
      <c r="F41" s="42">
        <f>SUM(CtroExp!G184:G194)</f>
        <v>0</v>
      </c>
      <c r="G41" s="42">
        <f>SUM(CtroExp!H184:H194)</f>
        <v>0</v>
      </c>
      <c r="H41" s="42">
        <f>SUM(CtroExp!I184:I194)</f>
        <v>0</v>
      </c>
      <c r="I41" s="42">
        <f>SUM(CtroExp!J184:J194)</f>
        <v>8850</v>
      </c>
      <c r="J41" s="42">
        <f>SUM(CtroExp!K184:K194)</f>
        <v>0</v>
      </c>
      <c r="K41" s="42">
        <f>SUM(CtroExp!L184:L194)</f>
        <v>0</v>
      </c>
      <c r="L41" s="42">
        <f>SUM(CtroExp!X184:X194)</f>
        <v>0</v>
      </c>
      <c r="M41" s="43">
        <f t="shared" si="3"/>
        <v>2145005.12</v>
      </c>
      <c r="N41" s="42">
        <f>SUM(CtroExp!Z184:Z194)</f>
        <v>177478</v>
      </c>
      <c r="O41" s="42">
        <f>SUM(CtroExp!AA184:AA194)</f>
        <v>1695403</v>
      </c>
      <c r="P41" s="42">
        <f t="shared" si="4"/>
        <v>4017886.12</v>
      </c>
    </row>
    <row r="42" spans="1:16" s="44" customFormat="1" ht="10.5" customHeight="1">
      <c r="A42" s="41" t="s">
        <v>17</v>
      </c>
      <c r="B42" s="42">
        <f>SUM(CtroExp!C197:C207)</f>
        <v>3812675</v>
      </c>
      <c r="C42" s="42">
        <f>SUM(CtroExp!D197:D207)</f>
        <v>0</v>
      </c>
      <c r="D42" s="42">
        <f>SUM(CtroExp!E197:E207)</f>
        <v>337886</v>
      </c>
      <c r="E42" s="42">
        <f>SUM(CtroExp!F197:F207)</f>
        <v>668182</v>
      </c>
      <c r="F42" s="42">
        <f>SUM(CtroExp!G197:G207)</f>
        <v>0</v>
      </c>
      <c r="G42" s="42">
        <f>SUM(CtroExp!H197:H207)</f>
        <v>0</v>
      </c>
      <c r="H42" s="42">
        <f>SUM(CtroExp!I197:I207)</f>
        <v>0</v>
      </c>
      <c r="I42" s="42">
        <f>SUM(CtroExp!J197:J207)</f>
        <v>8250</v>
      </c>
      <c r="J42" s="42">
        <f>SUM(CtroExp!K197:K207)</f>
        <v>0</v>
      </c>
      <c r="K42" s="42">
        <f>SUM(CtroExp!L197:L207)</f>
        <v>0</v>
      </c>
      <c r="L42" s="42">
        <f>SUM(CtroExp!X197:X207)</f>
        <v>0</v>
      </c>
      <c r="M42" s="43">
        <f t="shared" si="3"/>
        <v>4826993</v>
      </c>
      <c r="N42" s="42">
        <f>SUM(CtroExp!Z197:Z207)</f>
        <v>0</v>
      </c>
      <c r="O42" s="42">
        <f>SUM(CtroExp!AA197:AA207)</f>
        <v>0</v>
      </c>
      <c r="P42" s="42">
        <f t="shared" si="4"/>
        <v>4826993</v>
      </c>
    </row>
    <row r="43" spans="1:16" s="44" customFormat="1" ht="10.5" customHeight="1">
      <c r="A43" s="46" t="s">
        <v>27</v>
      </c>
      <c r="B43" s="42">
        <f>SUM(CtroExp!C210:C220)</f>
        <v>76550</v>
      </c>
      <c r="C43" s="42">
        <f>SUM(CtroExp!D210:D220)</f>
        <v>90787.965</v>
      </c>
      <c r="D43" s="42">
        <f>SUM(CtroExp!E210:E220)</f>
        <v>26250</v>
      </c>
      <c r="E43" s="42">
        <f>SUM(CtroExp!F210:F220)</f>
        <v>3151.75</v>
      </c>
      <c r="F43" s="42">
        <f>SUM(CtroExp!G210:G220)</f>
        <v>0</v>
      </c>
      <c r="G43" s="42">
        <f>SUM(CtroExp!H210:H220)</f>
        <v>0</v>
      </c>
      <c r="H43" s="42">
        <f>SUM(CtroExp!I210:I220)</f>
        <v>0</v>
      </c>
      <c r="I43" s="42">
        <f>SUM(CtroExp!J210:J220)</f>
        <v>27500</v>
      </c>
      <c r="J43" s="42">
        <f>SUM(CtroExp!K210:K220)</f>
        <v>0</v>
      </c>
      <c r="K43" s="42">
        <f>SUM(CtroExp!L210:L220)</f>
        <v>0</v>
      </c>
      <c r="L43" s="42">
        <f>SUM(CtroExp!X210:X220)</f>
        <v>0</v>
      </c>
      <c r="M43" s="43">
        <f t="shared" si="3"/>
        <v>224239.715</v>
      </c>
      <c r="N43" s="42">
        <f>SUM(CtroExp!Z210:Z220)</f>
        <v>0</v>
      </c>
      <c r="O43" s="42">
        <f>SUM(CtroExp!AA210:AA220)</f>
        <v>0</v>
      </c>
      <c r="P43" s="42">
        <f t="shared" si="4"/>
        <v>224239.715</v>
      </c>
    </row>
    <row r="44" spans="1:16" s="44" customFormat="1" ht="10.5" customHeight="1">
      <c r="A44" s="46" t="s">
        <v>55</v>
      </c>
      <c r="B44" s="42">
        <f>SUM(CtroExp!C223:C233)+SUM(CtroExp!C236:C246)</f>
        <v>0</v>
      </c>
      <c r="C44" s="42">
        <f>SUM(CtroExp!D223:D233)+SUM(CtroExp!D236:D246)</f>
        <v>0</v>
      </c>
      <c r="D44" s="42">
        <f>SUM(CtroExp!E223:E233)+SUM(CtroExp!E236:E246)</f>
        <v>62742</v>
      </c>
      <c r="E44" s="42">
        <f>SUM(CtroExp!F223:F233)+SUM(CtroExp!F236:F246)</f>
        <v>0</v>
      </c>
      <c r="F44" s="42">
        <f>SUM(CtroExp!G223:G233)+SUM(CtroExp!G236:G246)</f>
        <v>0</v>
      </c>
      <c r="G44" s="42">
        <f>SUM(CtroExp!H223:H233)+SUM(CtroExp!H236:H246)</f>
        <v>0</v>
      </c>
      <c r="H44" s="42">
        <f>SUM(CtroExp!I223:I233)+SUM(CtroExp!I236:I246)</f>
        <v>0</v>
      </c>
      <c r="I44" s="42">
        <f>SUM(CtroExp!J223:J233)+SUM(CtroExp!J236:J246)</f>
        <v>0</v>
      </c>
      <c r="J44" s="42">
        <f>SUM(CtroExp!K223:K233)+SUM(CtroExp!K236:K246)</f>
        <v>0</v>
      </c>
      <c r="K44" s="42">
        <f>SUM(CtroExp!L223:L233)+SUM(CtroExp!L236:L246)</f>
        <v>0</v>
      </c>
      <c r="L44" s="42">
        <f>SUM(CtroExp!X223:X233)+SUM(CtroExp!X236:X246)</f>
        <v>0</v>
      </c>
      <c r="M44" s="43">
        <f t="shared" si="3"/>
        <v>62742</v>
      </c>
      <c r="N44" s="42">
        <f>SUM(CtroExp!Z223:Z233)+SUM(CtroExp!Z236:Z246)</f>
        <v>0</v>
      </c>
      <c r="O44" s="42">
        <f>SUM(CtroExp!AA223:AA233)+SUM(CtroExp!AA236:AA246)</f>
        <v>0</v>
      </c>
      <c r="P44" s="42">
        <f t="shared" si="4"/>
        <v>62742</v>
      </c>
    </row>
    <row r="45" spans="1:16" s="44" customFormat="1" ht="10.5" customHeight="1">
      <c r="A45" s="48" t="s">
        <v>82</v>
      </c>
      <c r="B45" s="42">
        <f>SUM(CtroExp!C249:C259)</f>
        <v>49043</v>
      </c>
      <c r="C45" s="42">
        <f>SUM(CtroExp!D249:D259)</f>
        <v>0</v>
      </c>
      <c r="D45" s="42">
        <f>SUM(CtroExp!E249:E259)</f>
        <v>0</v>
      </c>
      <c r="E45" s="42">
        <f>SUM(CtroExp!F249:F259)</f>
        <v>0</v>
      </c>
      <c r="F45" s="42">
        <f>SUM(CtroExp!G249:G259)</f>
        <v>0</v>
      </c>
      <c r="G45" s="42">
        <f>SUM(CtroExp!H249:H259)</f>
        <v>0</v>
      </c>
      <c r="H45" s="42">
        <f>SUM(CtroExp!I249:I259)</f>
        <v>0</v>
      </c>
      <c r="I45" s="42">
        <f>SUM(CtroExp!J249:J259)</f>
        <v>0</v>
      </c>
      <c r="J45" s="42">
        <f>SUM(CtroExp!K249:K259)</f>
        <v>0</v>
      </c>
      <c r="K45" s="42">
        <f>SUM(CtroExp!L249:L259)</f>
        <v>0</v>
      </c>
      <c r="L45" s="42">
        <f>SUM(CtroExp!X249:X259)</f>
        <v>0</v>
      </c>
      <c r="M45" s="43">
        <f t="shared" si="3"/>
        <v>49043</v>
      </c>
      <c r="N45" s="42">
        <f>SUM(CtroExp!Z249:Z259)</f>
        <v>28700</v>
      </c>
      <c r="O45" s="42">
        <f>SUM(CtroExp!AA249:AA259)</f>
        <v>292103</v>
      </c>
      <c r="P45" s="42">
        <f t="shared" si="4"/>
        <v>369846</v>
      </c>
    </row>
    <row r="46" spans="1:16" s="44" customFormat="1" ht="10.5" customHeight="1">
      <c r="A46" s="46" t="s">
        <v>140</v>
      </c>
      <c r="B46" s="42">
        <f>SUM(CtroExp!C262:C272)</f>
        <v>0</v>
      </c>
      <c r="C46" s="42">
        <f>SUM(CtroExp!D262:D272)</f>
        <v>0</v>
      </c>
      <c r="D46" s="42">
        <f>SUM(CtroExp!E262:E272)</f>
        <v>16474.01</v>
      </c>
      <c r="E46" s="42">
        <f>SUM(CtroExp!F262:F272)</f>
        <v>67305.98999999999</v>
      </c>
      <c r="F46" s="42">
        <f>SUM(CtroExp!G262:G272)</f>
        <v>0</v>
      </c>
      <c r="G46" s="42">
        <f>SUM(CtroExp!H262:H272)</f>
        <v>0</v>
      </c>
      <c r="H46" s="42">
        <f>SUM(CtroExp!I262:I272)</f>
        <v>0</v>
      </c>
      <c r="I46" s="42">
        <f>SUM(CtroExp!J262:J272)</f>
        <v>0</v>
      </c>
      <c r="J46" s="42">
        <f>SUM(CtroExp!K262:K272)</f>
        <v>0</v>
      </c>
      <c r="K46" s="42">
        <f>SUM(CtroExp!L262:L272)</f>
        <v>0</v>
      </c>
      <c r="L46" s="42">
        <f>SUM(CtroExp!X262:X272)</f>
        <v>0</v>
      </c>
      <c r="M46" s="43">
        <f t="shared" si="3"/>
        <v>83779.99999999999</v>
      </c>
      <c r="N46" s="42">
        <f>SUM(CtroExp!Z262:Z272)</f>
        <v>0</v>
      </c>
      <c r="O46" s="42">
        <f>SUM(CtroExp!AA262:AA272)</f>
        <v>0</v>
      </c>
      <c r="P46" s="42">
        <f t="shared" si="4"/>
        <v>83779.99999999999</v>
      </c>
    </row>
    <row r="47" spans="1:16" ht="12" customHeight="1">
      <c r="A47" s="8" t="s">
        <v>16</v>
      </c>
      <c r="B47" s="8">
        <f>SUM(B27:B46)</f>
        <v>28890961.06</v>
      </c>
      <c r="C47" s="8">
        <f aca="true" t="shared" si="5" ref="C47:P47">SUM(C27:C46)</f>
        <v>349376.96499999997</v>
      </c>
      <c r="D47" s="8">
        <f t="shared" si="5"/>
        <v>5161917.26</v>
      </c>
      <c r="E47" s="8">
        <f t="shared" si="5"/>
        <v>5896124.053333333</v>
      </c>
      <c r="F47" s="8">
        <f t="shared" si="5"/>
        <v>0</v>
      </c>
      <c r="G47" s="8">
        <f t="shared" si="5"/>
        <v>212701.905</v>
      </c>
      <c r="H47" s="8">
        <f t="shared" si="5"/>
        <v>0</v>
      </c>
      <c r="I47" s="8">
        <f t="shared" si="5"/>
        <v>61848.35</v>
      </c>
      <c r="J47" s="8">
        <f t="shared" si="5"/>
        <v>0</v>
      </c>
      <c r="K47" s="8">
        <f t="shared" si="5"/>
        <v>0</v>
      </c>
      <c r="L47" s="8">
        <f t="shared" si="5"/>
        <v>199758.425</v>
      </c>
      <c r="M47" s="52">
        <f t="shared" si="5"/>
        <v>40772688.01833334</v>
      </c>
      <c r="N47" s="53">
        <f t="shared" si="5"/>
        <v>5764378.715</v>
      </c>
      <c r="O47" s="8">
        <f t="shared" si="5"/>
        <v>31542182.229</v>
      </c>
      <c r="P47" s="8">
        <f t="shared" si="5"/>
        <v>78079248.96233334</v>
      </c>
    </row>
    <row r="48" spans="1:16" ht="18.75" customHeight="1">
      <c r="A48" s="144" t="s">
        <v>231</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4.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14" sqref="A14"/>
    </sheetView>
  </sheetViews>
  <sheetFormatPr defaultColWidth="11.00390625" defaultRowHeight="12.75"/>
  <cols>
    <col min="1" max="1" width="19.75390625" style="1" customWidth="1"/>
    <col min="2" max="2" width="7.7539062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9.5" customHeight="1">
      <c r="A2" s="93" t="s">
        <v>184</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CtroExp!C13</f>
        <v>12620</v>
      </c>
      <c r="C4" s="42">
        <f>CtroExp!D13</f>
        <v>0</v>
      </c>
      <c r="D4" s="42">
        <f>CtroExp!E13</f>
        <v>71757</v>
      </c>
      <c r="E4" s="42">
        <f>CtroExp!F13</f>
        <v>0</v>
      </c>
      <c r="F4" s="42">
        <f>CtroExp!G13</f>
        <v>0</v>
      </c>
      <c r="G4" s="42">
        <f>CtroExp!H13</f>
        <v>0</v>
      </c>
      <c r="H4" s="42">
        <f>CtroExp!I13</f>
        <v>0</v>
      </c>
      <c r="I4" s="42">
        <f>CtroExp!J13</f>
        <v>0</v>
      </c>
      <c r="J4" s="42">
        <f>CtroExp!K13</f>
        <v>0</v>
      </c>
      <c r="K4" s="42">
        <f>CtroExp!L13</f>
        <v>0</v>
      </c>
      <c r="L4" s="42">
        <f>CtroExp!X13</f>
        <v>0</v>
      </c>
      <c r="M4" s="43">
        <f aca="true" t="shared" si="0" ref="M4:M23">SUM(B4:L4)</f>
        <v>84377</v>
      </c>
      <c r="N4" s="42">
        <f>CtroExp!Z13</f>
        <v>0</v>
      </c>
      <c r="O4" s="42">
        <f>CtroExp!AA13</f>
        <v>165967</v>
      </c>
      <c r="P4" s="42">
        <f>SUM(M4:O4)</f>
        <v>250344</v>
      </c>
      <c r="Q4" s="49"/>
    </row>
    <row r="5" spans="1:17" s="44" customFormat="1" ht="10.5" customHeight="1">
      <c r="A5" s="103" t="s">
        <v>148</v>
      </c>
      <c r="B5" s="42">
        <f>CtroExp!C26</f>
        <v>31218.96</v>
      </c>
      <c r="C5" s="42">
        <f>CtroExp!D26</f>
        <v>0</v>
      </c>
      <c r="D5" s="42">
        <f>CtroExp!E26</f>
        <v>137470.32</v>
      </c>
      <c r="E5" s="42">
        <f>CtroExp!F26</f>
        <v>0</v>
      </c>
      <c r="F5" s="42">
        <f>CtroExp!G26</f>
        <v>0</v>
      </c>
      <c r="G5" s="42">
        <f>CtroExp!H26</f>
        <v>0</v>
      </c>
      <c r="H5" s="42">
        <f>CtroExp!I26</f>
        <v>0</v>
      </c>
      <c r="I5" s="42">
        <f>CtroExp!J26</f>
        <v>0</v>
      </c>
      <c r="J5" s="42">
        <f>CtroExp!K26</f>
        <v>0</v>
      </c>
      <c r="K5" s="42">
        <f>CtroExp!L26</f>
        <v>0</v>
      </c>
      <c r="L5" s="42">
        <f>CtroExp!X26</f>
        <v>0</v>
      </c>
      <c r="M5" s="43">
        <f>SUM(B5:L5)</f>
        <v>168689.28</v>
      </c>
      <c r="N5" s="42">
        <f>CtroExp!Z26</f>
        <v>73214</v>
      </c>
      <c r="O5" s="42">
        <f>CtroExp!AA26</f>
        <v>282902.52</v>
      </c>
      <c r="P5" s="42">
        <f>SUM(M5:O5)</f>
        <v>524805.8</v>
      </c>
      <c r="Q5" s="49"/>
    </row>
    <row r="6" spans="1:17" s="44" customFormat="1" ht="10.5" customHeight="1">
      <c r="A6" s="143" t="s">
        <v>155</v>
      </c>
      <c r="B6" s="88">
        <f>CtroExp!C39</f>
        <v>31431.03</v>
      </c>
      <c r="C6" s="88">
        <f>CtroExp!D39</f>
        <v>0</v>
      </c>
      <c r="D6" s="88">
        <f>CtroExp!E39</f>
        <v>346465</v>
      </c>
      <c r="E6" s="88">
        <f>CtroExp!F39</f>
        <v>0</v>
      </c>
      <c r="F6" s="88">
        <f>CtroExp!G39</f>
        <v>0</v>
      </c>
      <c r="G6" s="88">
        <f>CtroExp!H39</f>
        <v>0</v>
      </c>
      <c r="H6" s="88">
        <f>CtroExp!I39</f>
        <v>0</v>
      </c>
      <c r="I6" s="88">
        <f>CtroExp!J39</f>
        <v>0</v>
      </c>
      <c r="J6" s="88">
        <f>CtroExp!K39</f>
        <v>0</v>
      </c>
      <c r="K6" s="88">
        <f>CtroExp!L39</f>
        <v>0</v>
      </c>
      <c r="L6" s="88">
        <f>CtroExp!X39</f>
        <v>0</v>
      </c>
      <c r="M6" s="89">
        <f t="shared" si="0"/>
        <v>377896.03</v>
      </c>
      <c r="N6" s="88">
        <f>CtroExp!Z39</f>
        <v>40000</v>
      </c>
      <c r="O6" s="88">
        <f>CtroExp!AA39</f>
        <v>199829.99</v>
      </c>
      <c r="P6" s="88">
        <f aca="true" t="shared" si="1" ref="P6:P23">SUM(M6:O6)</f>
        <v>617726.02</v>
      </c>
      <c r="Q6" s="49"/>
    </row>
    <row r="7" spans="1:16" s="44" customFormat="1" ht="10.5" customHeight="1">
      <c r="A7" s="41" t="s">
        <v>10</v>
      </c>
      <c r="B7" s="41">
        <f>CtroExp!C52</f>
        <v>126720.92</v>
      </c>
      <c r="C7" s="41">
        <f>CtroExp!D52</f>
        <v>0</v>
      </c>
      <c r="D7" s="41">
        <f>CtroExp!E52</f>
        <v>130335.7</v>
      </c>
      <c r="E7" s="41">
        <f>CtroExp!F52</f>
        <v>0</v>
      </c>
      <c r="F7" s="41">
        <f>CtroExp!G52</f>
        <v>0</v>
      </c>
      <c r="G7" s="41">
        <f>CtroExp!H52</f>
        <v>0</v>
      </c>
      <c r="H7" s="41">
        <f>CtroExp!I52</f>
        <v>0</v>
      </c>
      <c r="I7" s="41">
        <f>CtroExp!J52</f>
        <v>0</v>
      </c>
      <c r="J7" s="41">
        <f>CtroExp!K52</f>
        <v>0</v>
      </c>
      <c r="K7" s="41">
        <f>CtroExp!L52</f>
        <v>0</v>
      </c>
      <c r="L7" s="41">
        <f>CtroExp!X52</f>
        <v>0</v>
      </c>
      <c r="M7" s="43">
        <f t="shared" si="0"/>
        <v>257056.62</v>
      </c>
      <c r="N7" s="41">
        <f>CtroExp!Z52</f>
        <v>132483.07</v>
      </c>
      <c r="O7" s="41">
        <f>CtroExp!AA52</f>
        <v>830772.414</v>
      </c>
      <c r="P7" s="42">
        <f t="shared" si="1"/>
        <v>1220312.104</v>
      </c>
    </row>
    <row r="8" spans="1:16" s="44" customFormat="1" ht="10.5" customHeight="1">
      <c r="A8" s="140" t="s">
        <v>11</v>
      </c>
      <c r="B8" s="140">
        <f>CtroExp!C65</f>
        <v>0</v>
      </c>
      <c r="C8" s="140">
        <f>CtroExp!D65</f>
        <v>0</v>
      </c>
      <c r="D8" s="140">
        <f>CtroExp!E65</f>
        <v>0</v>
      </c>
      <c r="E8" s="140">
        <f>CtroExp!F65</f>
        <v>0</v>
      </c>
      <c r="F8" s="140">
        <f>CtroExp!G65</f>
        <v>0</v>
      </c>
      <c r="G8" s="140">
        <f>CtroExp!H65</f>
        <v>0</v>
      </c>
      <c r="H8" s="140">
        <f>CtroExp!I65</f>
        <v>0</v>
      </c>
      <c r="I8" s="140">
        <f>CtroExp!J65</f>
        <v>0</v>
      </c>
      <c r="J8" s="140">
        <f>CtroExp!K65</f>
        <v>0</v>
      </c>
      <c r="K8" s="140">
        <f>CtroExp!L65</f>
        <v>0</v>
      </c>
      <c r="L8" s="140">
        <f>CtroExp!X65</f>
        <v>0</v>
      </c>
      <c r="M8" s="141">
        <f t="shared" si="0"/>
        <v>0</v>
      </c>
      <c r="N8" s="140">
        <f>CtroExp!Z65</f>
        <v>0</v>
      </c>
      <c r="O8" s="140">
        <f>CtroExp!AA65</f>
        <v>0</v>
      </c>
      <c r="P8" s="140">
        <f t="shared" si="1"/>
        <v>0</v>
      </c>
    </row>
    <row r="9" spans="1:16" s="44" customFormat="1" ht="10.5" customHeight="1">
      <c r="A9" s="42" t="s">
        <v>164</v>
      </c>
      <c r="B9" s="41">
        <f>CtroExp!C78</f>
        <v>246036</v>
      </c>
      <c r="C9" s="41">
        <f>CtroExp!D78</f>
        <v>0</v>
      </c>
      <c r="D9" s="41">
        <f>CtroExp!E78</f>
        <v>20050</v>
      </c>
      <c r="E9" s="41">
        <f>CtroExp!F78</f>
        <v>45200</v>
      </c>
      <c r="F9" s="41">
        <f>CtroExp!G78</f>
        <v>0</v>
      </c>
      <c r="G9" s="41">
        <f>CtroExp!H78</f>
        <v>0</v>
      </c>
      <c r="H9" s="41">
        <f>CtroExp!I78</f>
        <v>0</v>
      </c>
      <c r="I9" s="41">
        <f>CtroExp!J78</f>
        <v>0</v>
      </c>
      <c r="J9" s="41">
        <f>CtroExp!K78</f>
        <v>0</v>
      </c>
      <c r="K9" s="41">
        <f>CtroExp!L78</f>
        <v>0</v>
      </c>
      <c r="L9" s="41">
        <f>CtroExp!X78</f>
        <v>0</v>
      </c>
      <c r="M9" s="43">
        <f t="shared" si="0"/>
        <v>311286</v>
      </c>
      <c r="N9" s="41">
        <f>CtroExp!Z78</f>
        <v>25544.422</v>
      </c>
      <c r="O9" s="41">
        <f>CtroExp!AA78</f>
        <v>101821</v>
      </c>
      <c r="P9" s="42">
        <f t="shared" si="1"/>
        <v>438651.422</v>
      </c>
    </row>
    <row r="10" spans="1:16" s="45" customFormat="1" ht="10.5" customHeight="1">
      <c r="A10" s="42" t="s">
        <v>167</v>
      </c>
      <c r="B10" s="42">
        <f>CtroExp!C91</f>
        <v>0</v>
      </c>
      <c r="C10" s="42">
        <f>CtroExp!D91</f>
        <v>0</v>
      </c>
      <c r="D10" s="42">
        <f>CtroExp!E91</f>
        <v>0</v>
      </c>
      <c r="E10" s="42">
        <f>CtroExp!F91</f>
        <v>0</v>
      </c>
      <c r="F10" s="42">
        <f>CtroExp!G91</f>
        <v>0</v>
      </c>
      <c r="G10" s="42">
        <f>CtroExp!H91</f>
        <v>0</v>
      </c>
      <c r="H10" s="42">
        <f>CtroExp!I91</f>
        <v>0</v>
      </c>
      <c r="I10" s="42">
        <f>CtroExp!J91</f>
        <v>0</v>
      </c>
      <c r="J10" s="42">
        <f>CtroExp!K91</f>
        <v>0</v>
      </c>
      <c r="K10" s="42">
        <f>CtroExp!L91</f>
        <v>0</v>
      </c>
      <c r="L10" s="42">
        <f>CtroExp!X91</f>
        <v>0</v>
      </c>
      <c r="M10" s="43">
        <f t="shared" si="0"/>
        <v>0</v>
      </c>
      <c r="N10" s="42">
        <f>CtroExp!Z91</f>
        <v>18000</v>
      </c>
      <c r="O10" s="42">
        <f>CtroExp!AA91</f>
        <v>0</v>
      </c>
      <c r="P10" s="42">
        <f t="shared" si="1"/>
        <v>18000</v>
      </c>
    </row>
    <row r="11" spans="1:16" s="44" customFormat="1" ht="10.5" customHeight="1">
      <c r="A11" s="88" t="s">
        <v>12</v>
      </c>
      <c r="B11" s="88">
        <f>CtroExp!C104</f>
        <v>188705</v>
      </c>
      <c r="C11" s="88">
        <f>CtroExp!D104</f>
        <v>0</v>
      </c>
      <c r="D11" s="88">
        <f>CtroExp!E104</f>
        <v>257601</v>
      </c>
      <c r="E11" s="88">
        <f>CtroExp!F104</f>
        <v>0</v>
      </c>
      <c r="F11" s="88">
        <f>CtroExp!G104</f>
        <v>0</v>
      </c>
      <c r="G11" s="88">
        <f>CtroExp!H104</f>
        <v>0</v>
      </c>
      <c r="H11" s="88">
        <f>CtroExp!I104</f>
        <v>0</v>
      </c>
      <c r="I11" s="88">
        <f>CtroExp!J104</f>
        <v>0</v>
      </c>
      <c r="J11" s="88">
        <f>CtroExp!K104</f>
        <v>0</v>
      </c>
      <c r="K11" s="88">
        <f>CtroExp!L104</f>
        <v>0</v>
      </c>
      <c r="L11" s="88">
        <f>CtroExp!X104</f>
        <v>0</v>
      </c>
      <c r="M11" s="89">
        <f t="shared" si="0"/>
        <v>446306</v>
      </c>
      <c r="N11" s="88">
        <f>CtroExp!Z104</f>
        <v>4585</v>
      </c>
      <c r="O11" s="88">
        <f>CtroExp!AA104</f>
        <v>7200</v>
      </c>
      <c r="P11" s="88">
        <f t="shared" si="1"/>
        <v>458091</v>
      </c>
    </row>
    <row r="12" spans="1:16" s="45" customFormat="1" ht="10.5" customHeight="1">
      <c r="A12" s="42" t="s">
        <v>13</v>
      </c>
      <c r="B12" s="42">
        <f>CtroExp!C117</f>
        <v>45800</v>
      </c>
      <c r="C12" s="42">
        <f>CtroExp!D117</f>
        <v>0</v>
      </c>
      <c r="D12" s="42">
        <f>CtroExp!E117</f>
        <v>146196</v>
      </c>
      <c r="E12" s="42">
        <f>CtroExp!F117</f>
        <v>40300</v>
      </c>
      <c r="F12" s="42">
        <f>CtroExp!G117</f>
        <v>0</v>
      </c>
      <c r="G12" s="42">
        <f>CtroExp!H117</f>
        <v>0</v>
      </c>
      <c r="H12" s="42">
        <f>CtroExp!I117</f>
        <v>0</v>
      </c>
      <c r="I12" s="42">
        <f>CtroExp!J117</f>
        <v>0</v>
      </c>
      <c r="J12" s="42">
        <f>CtroExp!K117</f>
        <v>0</v>
      </c>
      <c r="K12" s="42">
        <f>CtroExp!L117</f>
        <v>0</v>
      </c>
      <c r="L12" s="42">
        <f>CtroExp!X117</f>
        <v>0</v>
      </c>
      <c r="M12" s="43">
        <f t="shared" si="0"/>
        <v>232296</v>
      </c>
      <c r="N12" s="42">
        <f>CtroExp!Z117</f>
        <v>0</v>
      </c>
      <c r="O12" s="42">
        <f>CtroExp!AA117</f>
        <v>0</v>
      </c>
      <c r="P12" s="42">
        <f t="shared" si="1"/>
        <v>232296</v>
      </c>
    </row>
    <row r="13" spans="1:16" s="44" customFormat="1" ht="10.5" customHeight="1">
      <c r="A13" s="41" t="s">
        <v>14</v>
      </c>
      <c r="B13" s="41">
        <f>CtroExp!C130</f>
        <v>27352</v>
      </c>
      <c r="C13" s="41">
        <f>CtroExp!D130</f>
        <v>0</v>
      </c>
      <c r="D13" s="41">
        <f>CtroExp!E130</f>
        <v>88623</v>
      </c>
      <c r="E13" s="41">
        <f>CtroExp!F130</f>
        <v>0</v>
      </c>
      <c r="F13" s="41">
        <f>CtroExp!G130</f>
        <v>0</v>
      </c>
      <c r="G13" s="41">
        <f>CtroExp!H130</f>
        <v>0</v>
      </c>
      <c r="H13" s="41">
        <f>CtroExp!I130</f>
        <v>0</v>
      </c>
      <c r="I13" s="41">
        <f>CtroExp!J130</f>
        <v>0</v>
      </c>
      <c r="J13" s="41">
        <f>CtroExp!K130</f>
        <v>0</v>
      </c>
      <c r="K13" s="41">
        <f>CtroExp!L130</f>
        <v>0</v>
      </c>
      <c r="L13" s="41">
        <f>CtroExp!X130</f>
        <v>0</v>
      </c>
      <c r="M13" s="43">
        <f t="shared" si="0"/>
        <v>115975</v>
      </c>
      <c r="N13" s="41">
        <f>CtroExp!Z130</f>
        <v>11500</v>
      </c>
      <c r="O13" s="41">
        <f>CtroExp!AA130</f>
        <v>110300</v>
      </c>
      <c r="P13" s="42">
        <f t="shared" si="1"/>
        <v>237775</v>
      </c>
    </row>
    <row r="14" spans="1:16" s="44" customFormat="1" ht="10.5" customHeight="1">
      <c r="A14" s="41" t="s">
        <v>83</v>
      </c>
      <c r="B14" s="41">
        <f>CtroExp!C143</f>
        <v>0</v>
      </c>
      <c r="C14" s="41">
        <f>CtroExp!D143</f>
        <v>0</v>
      </c>
      <c r="D14" s="41">
        <f>CtroExp!E143</f>
        <v>82741</v>
      </c>
      <c r="E14" s="41">
        <f>CtroExp!F143</f>
        <v>0</v>
      </c>
      <c r="F14" s="41">
        <f>CtroExp!G143</f>
        <v>0</v>
      </c>
      <c r="G14" s="41">
        <f>CtroExp!H143</f>
        <v>0</v>
      </c>
      <c r="H14" s="41">
        <f>CtroExp!I143</f>
        <v>0</v>
      </c>
      <c r="I14" s="41">
        <f>CtroExp!J143</f>
        <v>0</v>
      </c>
      <c r="J14" s="41">
        <f>CtroExp!K143</f>
        <v>0</v>
      </c>
      <c r="K14" s="41">
        <f>CtroExp!L143</f>
        <v>0</v>
      </c>
      <c r="L14" s="41">
        <f>CtroExp!X143</f>
        <v>0</v>
      </c>
      <c r="M14" s="43">
        <f t="shared" si="0"/>
        <v>82741</v>
      </c>
      <c r="N14" s="41">
        <f>CtroExp!Z143</f>
        <v>55200</v>
      </c>
      <c r="O14" s="41">
        <f>CtroExp!AA143</f>
        <v>267292</v>
      </c>
      <c r="P14" s="42">
        <f t="shared" si="1"/>
        <v>405233</v>
      </c>
    </row>
    <row r="15" spans="1:25" s="44" customFormat="1" ht="10.5" customHeight="1">
      <c r="A15" s="50" t="s">
        <v>25</v>
      </c>
      <c r="B15" s="41">
        <f>CtroExp!C156</f>
        <v>114576</v>
      </c>
      <c r="C15" s="41">
        <f>CtroExp!D156</f>
        <v>32716</v>
      </c>
      <c r="D15" s="41">
        <f>CtroExp!E156</f>
        <v>105834</v>
      </c>
      <c r="E15" s="41">
        <f>CtroExp!F156</f>
        <v>0</v>
      </c>
      <c r="F15" s="41">
        <f>CtroExp!G156</f>
        <v>0</v>
      </c>
      <c r="G15" s="41">
        <f>CtroExp!H156</f>
        <v>0</v>
      </c>
      <c r="H15" s="41">
        <f>CtroExp!I156</f>
        <v>0</v>
      </c>
      <c r="I15" s="41">
        <f>CtroExp!J156</f>
        <v>0</v>
      </c>
      <c r="J15" s="41">
        <f>CtroExp!K156</f>
        <v>0</v>
      </c>
      <c r="K15" s="41">
        <f>CtroExp!L156</f>
        <v>0</v>
      </c>
      <c r="L15" s="41">
        <f>CtroExp!X156</f>
        <v>0</v>
      </c>
      <c r="M15" s="43">
        <f t="shared" si="0"/>
        <v>253126</v>
      </c>
      <c r="N15" s="41">
        <f>CtroExp!Z156</f>
        <v>0</v>
      </c>
      <c r="O15" s="41">
        <f>CtroExp!AA156</f>
        <v>0</v>
      </c>
      <c r="P15" s="42">
        <f t="shared" si="1"/>
        <v>253126</v>
      </c>
      <c r="Y15" s="49"/>
    </row>
    <row r="16" spans="1:16" s="44" customFormat="1" ht="10.5" customHeight="1">
      <c r="A16" s="42" t="s">
        <v>84</v>
      </c>
      <c r="B16" s="42">
        <f>CtroExp!C169</f>
        <v>0</v>
      </c>
      <c r="C16" s="42">
        <f>CtroExp!D169</f>
        <v>0</v>
      </c>
      <c r="D16" s="42">
        <f>CtroExp!E169</f>
        <v>0</v>
      </c>
      <c r="E16" s="42">
        <f>CtroExp!F169</f>
        <v>0</v>
      </c>
      <c r="F16" s="42">
        <f>CtroExp!G169</f>
        <v>0</v>
      </c>
      <c r="G16" s="42">
        <f>CtroExp!H169</f>
        <v>0</v>
      </c>
      <c r="H16" s="42">
        <f>CtroExp!I169</f>
        <v>0</v>
      </c>
      <c r="I16" s="42">
        <f>CtroExp!J169</f>
        <v>0</v>
      </c>
      <c r="J16" s="42">
        <f>CtroExp!K169</f>
        <v>0</v>
      </c>
      <c r="K16" s="42">
        <f>CtroExp!L169</f>
        <v>0</v>
      </c>
      <c r="L16" s="42">
        <f>CtroExp!X169</f>
        <v>0</v>
      </c>
      <c r="M16" s="43">
        <f t="shared" si="0"/>
        <v>0</v>
      </c>
      <c r="N16" s="42">
        <f>CtroExp!Z169</f>
        <v>66447.979</v>
      </c>
      <c r="O16" s="42">
        <f>CtroExp!AA169</f>
        <v>194446.06399999998</v>
      </c>
      <c r="P16" s="42">
        <f t="shared" si="1"/>
        <v>260894.043</v>
      </c>
    </row>
    <row r="17" spans="1:16" s="45" customFormat="1" ht="10.5" customHeight="1">
      <c r="A17" s="48" t="s">
        <v>26</v>
      </c>
      <c r="B17" s="42">
        <f>CtroExp!C182</f>
        <v>159495.08</v>
      </c>
      <c r="C17" s="42">
        <f>CtroExp!D182</f>
        <v>0</v>
      </c>
      <c r="D17" s="42">
        <f>CtroExp!E182</f>
        <v>231165.56</v>
      </c>
      <c r="E17" s="42">
        <f>CtroExp!F182</f>
        <v>0</v>
      </c>
      <c r="F17" s="42">
        <f>CtroExp!G182</f>
        <v>0</v>
      </c>
      <c r="G17" s="42">
        <f>CtroExp!H182</f>
        <v>17112.14</v>
      </c>
      <c r="H17" s="42">
        <f>CtroExp!I182</f>
        <v>0</v>
      </c>
      <c r="I17" s="42">
        <f>CtroExp!J182</f>
        <v>0</v>
      </c>
      <c r="J17" s="42">
        <f>CtroExp!K182</f>
        <v>0</v>
      </c>
      <c r="K17" s="42">
        <f>CtroExp!L182</f>
        <v>0</v>
      </c>
      <c r="L17" s="42">
        <f>CtroExp!X182</f>
        <v>10499.23</v>
      </c>
      <c r="M17" s="43">
        <f t="shared" si="0"/>
        <v>418272.01</v>
      </c>
      <c r="N17" s="42">
        <f>CtroExp!Z182</f>
        <v>0</v>
      </c>
      <c r="O17" s="42">
        <f>CtroExp!AA182</f>
        <v>0</v>
      </c>
      <c r="P17" s="42">
        <f t="shared" si="1"/>
        <v>418272.01</v>
      </c>
    </row>
    <row r="18" spans="1:16" s="44" customFormat="1" ht="10.5" customHeight="1">
      <c r="A18" s="140" t="s">
        <v>103</v>
      </c>
      <c r="B18" s="140">
        <f>CtroExp!C195</f>
        <v>0</v>
      </c>
      <c r="C18" s="140">
        <f>CtroExp!D195</f>
        <v>0</v>
      </c>
      <c r="D18" s="140">
        <f>CtroExp!E195</f>
        <v>0</v>
      </c>
      <c r="E18" s="140">
        <f>CtroExp!F195</f>
        <v>0</v>
      </c>
      <c r="F18" s="140">
        <f>CtroExp!G195</f>
        <v>0</v>
      </c>
      <c r="G18" s="140">
        <f>CtroExp!H195</f>
        <v>0</v>
      </c>
      <c r="H18" s="140">
        <f>CtroExp!I195</f>
        <v>0</v>
      </c>
      <c r="I18" s="140">
        <f>CtroExp!J195</f>
        <v>0</v>
      </c>
      <c r="J18" s="140">
        <f>CtroExp!K195</f>
        <v>0</v>
      </c>
      <c r="K18" s="140">
        <f>CtroExp!L195</f>
        <v>0</v>
      </c>
      <c r="L18" s="140">
        <f>CtroExp!X195</f>
        <v>0</v>
      </c>
      <c r="M18" s="141">
        <f t="shared" si="0"/>
        <v>0</v>
      </c>
      <c r="N18" s="140">
        <f>CtroExp!Z195</f>
        <v>0</v>
      </c>
      <c r="O18" s="140">
        <f>CtroExp!AA195</f>
        <v>0</v>
      </c>
      <c r="P18" s="140">
        <f t="shared" si="1"/>
        <v>0</v>
      </c>
    </row>
    <row r="19" spans="1:16" s="44" customFormat="1" ht="10.5" customHeight="1">
      <c r="A19" s="41" t="s">
        <v>17</v>
      </c>
      <c r="B19" s="41">
        <f>CtroExp!C208</f>
        <v>339395</v>
      </c>
      <c r="C19" s="41">
        <f>CtroExp!D208</f>
        <v>0</v>
      </c>
      <c r="D19" s="41">
        <f>CtroExp!E208</f>
        <v>47500</v>
      </c>
      <c r="E19" s="41">
        <f>CtroExp!F208</f>
        <v>0</v>
      </c>
      <c r="F19" s="41">
        <f>CtroExp!G208</f>
        <v>0</v>
      </c>
      <c r="G19" s="41">
        <f>CtroExp!H208</f>
        <v>0</v>
      </c>
      <c r="H19" s="41">
        <f>CtroExp!I208</f>
        <v>0</v>
      </c>
      <c r="I19" s="41">
        <f>CtroExp!J208</f>
        <v>0</v>
      </c>
      <c r="J19" s="41">
        <f>CtroExp!K208</f>
        <v>0</v>
      </c>
      <c r="K19" s="41">
        <f>CtroExp!L208</f>
        <v>0</v>
      </c>
      <c r="L19" s="41">
        <f>CtroExp!X208</f>
        <v>0</v>
      </c>
      <c r="M19" s="43">
        <f t="shared" si="0"/>
        <v>386895</v>
      </c>
      <c r="N19" s="41">
        <f>CtroExp!Z208</f>
        <v>0</v>
      </c>
      <c r="O19" s="41">
        <f>CtroExp!AA208</f>
        <v>0</v>
      </c>
      <c r="P19" s="42">
        <f t="shared" si="1"/>
        <v>386895</v>
      </c>
    </row>
    <row r="20" spans="1:16" s="45" customFormat="1" ht="10.5" customHeight="1">
      <c r="A20" s="48" t="s">
        <v>27</v>
      </c>
      <c r="B20" s="42">
        <f>CtroExp!C221</f>
        <v>0</v>
      </c>
      <c r="C20" s="42">
        <f>CtroExp!D221</f>
        <v>0</v>
      </c>
      <c r="D20" s="42">
        <f>CtroExp!E221</f>
        <v>0</v>
      </c>
      <c r="E20" s="42">
        <f>CtroExp!F221</f>
        <v>0</v>
      </c>
      <c r="F20" s="42">
        <f>CtroExp!G221</f>
        <v>0</v>
      </c>
      <c r="G20" s="42">
        <f>CtroExp!H221</f>
        <v>0</v>
      </c>
      <c r="H20" s="42">
        <f>CtroExp!I221</f>
        <v>0</v>
      </c>
      <c r="I20" s="42">
        <f>CtroExp!J221</f>
        <v>0</v>
      </c>
      <c r="J20" s="42">
        <f>CtroExp!K221</f>
        <v>0</v>
      </c>
      <c r="K20" s="42">
        <f>CtroExp!L221</f>
        <v>0</v>
      </c>
      <c r="L20" s="42">
        <f>CtroExp!X221</f>
        <v>0</v>
      </c>
      <c r="M20" s="43">
        <f t="shared" si="0"/>
        <v>0</v>
      </c>
      <c r="N20" s="42">
        <f>CtroExp!Z221</f>
        <v>0</v>
      </c>
      <c r="O20" s="42">
        <f>CtroExp!AA221</f>
        <v>0</v>
      </c>
      <c r="P20" s="42">
        <f t="shared" si="1"/>
        <v>0</v>
      </c>
    </row>
    <row r="21" spans="1:16" s="44" customFormat="1" ht="10.5" customHeight="1">
      <c r="A21" s="48" t="s">
        <v>55</v>
      </c>
      <c r="B21" s="42">
        <f>CtroExp!C234+CtroExp!C247</f>
        <v>0</v>
      </c>
      <c r="C21" s="42">
        <f>CtroExp!D234+CtroExp!D247</f>
        <v>0</v>
      </c>
      <c r="D21" s="42">
        <f>CtroExp!E234+CtroExp!E247</f>
        <v>0</v>
      </c>
      <c r="E21" s="42">
        <f>CtroExp!F234+CtroExp!F247</f>
        <v>0</v>
      </c>
      <c r="F21" s="42">
        <f>CtroExp!G234+CtroExp!G247</f>
        <v>0</v>
      </c>
      <c r="G21" s="42">
        <f>CtroExp!H234+CtroExp!H247</f>
        <v>0</v>
      </c>
      <c r="H21" s="42">
        <f>CtroExp!I234+CtroExp!I247</f>
        <v>0</v>
      </c>
      <c r="I21" s="42">
        <f>CtroExp!J234+CtroExp!J247</f>
        <v>0</v>
      </c>
      <c r="J21" s="42">
        <f>CtroExp!K234+CtroExp!K247</f>
        <v>0</v>
      </c>
      <c r="K21" s="42">
        <f>CtroExp!L234+CtroExp!L247</f>
        <v>0</v>
      </c>
      <c r="L21" s="42">
        <f>CtroExp!X234+CtroExp!X247</f>
        <v>0</v>
      </c>
      <c r="M21" s="43">
        <f t="shared" si="0"/>
        <v>0</v>
      </c>
      <c r="N21" s="42">
        <f>CtroExp!Z234+CtroExp!Z247</f>
        <v>0</v>
      </c>
      <c r="O21" s="42">
        <f>CtroExp!AA234+CtroExp!AA247</f>
        <v>0</v>
      </c>
      <c r="P21" s="42">
        <f t="shared" si="1"/>
        <v>0</v>
      </c>
    </row>
    <row r="22" spans="1:16" s="44" customFormat="1" ht="10.5" customHeight="1">
      <c r="A22" s="48" t="s">
        <v>176</v>
      </c>
      <c r="B22" s="42">
        <f>CtroExp!C260</f>
        <v>0</v>
      </c>
      <c r="C22" s="42">
        <f>CtroExp!D260</f>
        <v>0</v>
      </c>
      <c r="D22" s="42">
        <f>CtroExp!E260</f>
        <v>0</v>
      </c>
      <c r="E22" s="42">
        <f>CtroExp!F260</f>
        <v>0</v>
      </c>
      <c r="F22" s="42">
        <f>CtroExp!G260</f>
        <v>0</v>
      </c>
      <c r="G22" s="42">
        <f>CtroExp!H260</f>
        <v>0</v>
      </c>
      <c r="H22" s="42">
        <f>CtroExp!I260</f>
        <v>0</v>
      </c>
      <c r="I22" s="42">
        <f>CtroExp!J260</f>
        <v>0</v>
      </c>
      <c r="J22" s="42">
        <f>CtroExp!K260</f>
        <v>0</v>
      </c>
      <c r="K22" s="42">
        <f>CtroExp!L260</f>
        <v>0</v>
      </c>
      <c r="L22" s="42">
        <f>CtroExp!X260</f>
        <v>0</v>
      </c>
      <c r="M22" s="43">
        <f t="shared" si="0"/>
        <v>0</v>
      </c>
      <c r="N22" s="42">
        <f>CtroExp!Z260</f>
        <v>0</v>
      </c>
      <c r="O22" s="42">
        <f>CtroExp!AA260</f>
        <v>0</v>
      </c>
      <c r="P22" s="42">
        <f t="shared" si="1"/>
        <v>0</v>
      </c>
    </row>
    <row r="23" spans="1:16" s="44" customFormat="1" ht="10.5" customHeight="1">
      <c r="A23" s="142" t="s">
        <v>140</v>
      </c>
      <c r="B23" s="140">
        <f>CtroExp!C273</f>
        <v>0</v>
      </c>
      <c r="C23" s="140">
        <f>CtroExp!D273</f>
        <v>0</v>
      </c>
      <c r="D23" s="140">
        <f>CtroExp!E273</f>
        <v>0</v>
      </c>
      <c r="E23" s="140">
        <f>CtroExp!F273</f>
        <v>0</v>
      </c>
      <c r="F23" s="140">
        <f>CtroExp!G273</f>
        <v>0</v>
      </c>
      <c r="G23" s="140">
        <f>CtroExp!H273</f>
        <v>0</v>
      </c>
      <c r="H23" s="140">
        <f>CtroExp!I273</f>
        <v>0</v>
      </c>
      <c r="I23" s="140">
        <f>CtroExp!J273</f>
        <v>0</v>
      </c>
      <c r="J23" s="140">
        <f>CtroExp!K273</f>
        <v>0</v>
      </c>
      <c r="K23" s="140">
        <f>CtroExp!L273</f>
        <v>0</v>
      </c>
      <c r="L23" s="140">
        <f>CtroExp!X273</f>
        <v>0</v>
      </c>
      <c r="M23" s="141">
        <f t="shared" si="0"/>
        <v>0</v>
      </c>
      <c r="N23" s="140">
        <f>CtroExp!Z273</f>
        <v>0</v>
      </c>
      <c r="O23" s="140">
        <f>CtroExp!AA273</f>
        <v>0</v>
      </c>
      <c r="P23" s="140">
        <f t="shared" si="1"/>
        <v>0</v>
      </c>
    </row>
    <row r="24" spans="1:16" s="2" customFormat="1" ht="12.75" customHeight="1">
      <c r="A24" s="8" t="s">
        <v>16</v>
      </c>
      <c r="B24" s="8">
        <f aca="true" t="shared" si="2" ref="B24:P24">SUM(B4:B23)</f>
        <v>1323349.9899999998</v>
      </c>
      <c r="C24" s="8">
        <f t="shared" si="2"/>
        <v>32716</v>
      </c>
      <c r="D24" s="8">
        <f t="shared" si="2"/>
        <v>1665738.58</v>
      </c>
      <c r="E24" s="8">
        <f t="shared" si="2"/>
        <v>85500</v>
      </c>
      <c r="F24" s="8">
        <f t="shared" si="2"/>
        <v>0</v>
      </c>
      <c r="G24" s="8">
        <f t="shared" si="2"/>
        <v>17112.14</v>
      </c>
      <c r="H24" s="8">
        <f t="shared" si="2"/>
        <v>0</v>
      </c>
      <c r="I24" s="8">
        <f t="shared" si="2"/>
        <v>0</v>
      </c>
      <c r="J24" s="8">
        <f t="shared" si="2"/>
        <v>0</v>
      </c>
      <c r="K24" s="8">
        <f t="shared" si="2"/>
        <v>0</v>
      </c>
      <c r="L24" s="8">
        <f t="shared" si="2"/>
        <v>10499.23</v>
      </c>
      <c r="M24" s="52">
        <f t="shared" si="2"/>
        <v>3134915.9400000004</v>
      </c>
      <c r="N24" s="53">
        <f t="shared" si="2"/>
        <v>426974.471</v>
      </c>
      <c r="O24" s="8">
        <f t="shared" si="2"/>
        <v>2160530.988</v>
      </c>
      <c r="P24" s="8">
        <f t="shared" si="2"/>
        <v>5722421.398999999</v>
      </c>
    </row>
    <row r="25" ht="15" customHeight="1">
      <c r="A25" s="92" t="s">
        <v>185</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SUM(CtroExp!C2:C13)</f>
        <v>943501</v>
      </c>
      <c r="C27" s="42">
        <f>SUM(CtroExp!D2:D13)</f>
        <v>0</v>
      </c>
      <c r="D27" s="42">
        <f>SUM(CtroExp!E2:E13)</f>
        <v>178296</v>
      </c>
      <c r="E27" s="42">
        <f>SUM(CtroExp!F2:F13)</f>
        <v>0</v>
      </c>
      <c r="F27" s="42">
        <f>SUM(CtroExp!G2:G13)</f>
        <v>0</v>
      </c>
      <c r="G27" s="42">
        <f>SUM(CtroExp!H2:H13)</f>
        <v>0</v>
      </c>
      <c r="H27" s="42">
        <f>SUM(CtroExp!I2:I13)</f>
        <v>0</v>
      </c>
      <c r="I27" s="42">
        <f>SUM(CtroExp!J2:J13)</f>
        <v>0</v>
      </c>
      <c r="J27" s="42">
        <f>SUM(CtroExp!K2:K13)</f>
        <v>0</v>
      </c>
      <c r="K27" s="42">
        <f>SUM(CtroExp!L2:L13)</f>
        <v>0</v>
      </c>
      <c r="L27" s="42">
        <f>SUM(CtroExp!X2:X13)</f>
        <v>0</v>
      </c>
      <c r="M27" s="43">
        <f aca="true" t="shared" si="3" ref="M27:M46">SUM(B27:L27)</f>
        <v>1121797</v>
      </c>
      <c r="N27" s="42">
        <f>SUM(CtroExp!Z2:Z13)</f>
        <v>263310</v>
      </c>
      <c r="O27" s="42">
        <f>SUM(CtroExp!AA2:AA13)</f>
        <v>1602017</v>
      </c>
      <c r="P27" s="42">
        <f>SUM(M27:O27)</f>
        <v>2987124</v>
      </c>
    </row>
    <row r="28" spans="1:16" s="44" customFormat="1" ht="10.5" customHeight="1">
      <c r="A28" s="103" t="s">
        <v>148</v>
      </c>
      <c r="B28" s="42">
        <f>SUM(CtroExp!C15:C26)</f>
        <v>2430012.145</v>
      </c>
      <c r="C28" s="42">
        <f>SUM(CtroExp!D15:D26)</f>
        <v>0</v>
      </c>
      <c r="D28" s="42">
        <f>SUM(CtroExp!E15:E26)</f>
        <v>316110.94</v>
      </c>
      <c r="E28" s="42">
        <f>SUM(CtroExp!F15:F26)</f>
        <v>47533.333333333336</v>
      </c>
      <c r="F28" s="42">
        <f>SUM(CtroExp!G15:G26)</f>
        <v>0</v>
      </c>
      <c r="G28" s="42">
        <f>SUM(CtroExp!H15:H26)</f>
        <v>0</v>
      </c>
      <c r="H28" s="42">
        <f>SUM(CtroExp!I15:I26)</f>
        <v>0</v>
      </c>
      <c r="I28" s="42">
        <f>SUM(CtroExp!J15:J26)</f>
        <v>17248.35</v>
      </c>
      <c r="J28" s="42">
        <f>SUM(CtroExp!K15:K26)</f>
        <v>0</v>
      </c>
      <c r="K28" s="42">
        <f>SUM(CtroExp!L15:L26)</f>
        <v>0</v>
      </c>
      <c r="L28" s="42">
        <f>SUM(CtroExp!X15:X26)</f>
        <v>0</v>
      </c>
      <c r="M28" s="43">
        <f>SUM(B28:L28)</f>
        <v>2810904.7683333335</v>
      </c>
      <c r="N28" s="42">
        <f>SUM(CtroExp!Z15:Z26)</f>
        <v>1473960.85</v>
      </c>
      <c r="O28" s="42">
        <f>SUM(CtroExp!AA15:AA26)</f>
        <v>6077707.59</v>
      </c>
      <c r="P28" s="42">
        <f>SUM(M28:O28)</f>
        <v>10362573.208333334</v>
      </c>
    </row>
    <row r="29" spans="1:16" s="44" customFormat="1" ht="10.5" customHeight="1">
      <c r="A29" s="103" t="s">
        <v>155</v>
      </c>
      <c r="B29" s="42">
        <f>SUM(CtroExp!C28:C39)</f>
        <v>3172706.82</v>
      </c>
      <c r="C29" s="42">
        <f>SUM(CtroExp!D28:D39)</f>
        <v>0</v>
      </c>
      <c r="D29" s="42">
        <f>SUM(CtroExp!E28:E39)</f>
        <v>956012</v>
      </c>
      <c r="E29" s="42">
        <f>SUM(CtroExp!F28:F39)</f>
        <v>46670.17</v>
      </c>
      <c r="F29" s="42">
        <f>SUM(CtroExp!G28:G39)</f>
        <v>0</v>
      </c>
      <c r="G29" s="42">
        <f>SUM(CtroExp!H28:H39)</f>
        <v>0</v>
      </c>
      <c r="H29" s="42">
        <f>SUM(CtroExp!I28:I39)</f>
        <v>0</v>
      </c>
      <c r="I29" s="42">
        <f>SUM(CtroExp!J28:J39)</f>
        <v>0</v>
      </c>
      <c r="J29" s="42">
        <f>SUM(CtroExp!K28:K39)</f>
        <v>0</v>
      </c>
      <c r="K29" s="42">
        <f>SUM(CtroExp!L28:L39)</f>
        <v>0</v>
      </c>
      <c r="L29" s="42">
        <f>SUM(CtroExp!X28:X39)</f>
        <v>0</v>
      </c>
      <c r="M29" s="43">
        <f t="shared" si="3"/>
        <v>4175388.9899999998</v>
      </c>
      <c r="N29" s="42">
        <f>SUM(CtroExp!Z28:Z39)</f>
        <v>327433</v>
      </c>
      <c r="O29" s="42">
        <f>SUM(CtroExp!AA28:AA39)</f>
        <v>1787197.26</v>
      </c>
      <c r="P29" s="42">
        <f aca="true" t="shared" si="4" ref="P29:P46">SUM(M29:O29)</f>
        <v>6290019.25</v>
      </c>
    </row>
    <row r="30" spans="1:16" s="44" customFormat="1" ht="10.5" customHeight="1">
      <c r="A30" s="41" t="s">
        <v>10</v>
      </c>
      <c r="B30" s="42">
        <f>SUM(CtroExp!C41:C52)</f>
        <v>2820730.5999999996</v>
      </c>
      <c r="C30" s="42">
        <f>SUM(CtroExp!D41:D52)</f>
        <v>0</v>
      </c>
      <c r="D30" s="42">
        <f>SUM(CtroExp!E41:E52)</f>
        <v>352831.7</v>
      </c>
      <c r="E30" s="42">
        <f>SUM(CtroExp!F41:F52)</f>
        <v>0</v>
      </c>
      <c r="F30" s="42">
        <f>SUM(CtroExp!G41:G52)</f>
        <v>0</v>
      </c>
      <c r="G30" s="42">
        <f>SUM(CtroExp!H41:H52)</f>
        <v>0</v>
      </c>
      <c r="H30" s="42">
        <f>SUM(CtroExp!I41:I52)</f>
        <v>0</v>
      </c>
      <c r="I30" s="42">
        <f>SUM(CtroExp!J41:J52)</f>
        <v>0</v>
      </c>
      <c r="J30" s="42">
        <f>SUM(CtroExp!K41:K52)</f>
        <v>0</v>
      </c>
      <c r="K30" s="42">
        <f>SUM(CtroExp!L41:L52)</f>
        <v>0</v>
      </c>
      <c r="L30" s="42">
        <f>SUM(CtroExp!X41:X52)</f>
        <v>0</v>
      </c>
      <c r="M30" s="43">
        <f t="shared" si="3"/>
        <v>3173562.3</v>
      </c>
      <c r="N30" s="42">
        <f>SUM(CtroExp!Z41:Z52)</f>
        <v>1325203.9600000002</v>
      </c>
      <c r="O30" s="42">
        <f>SUM(CtroExp!AA41:AA52)</f>
        <v>8495370.238000002</v>
      </c>
      <c r="P30" s="42">
        <f t="shared" si="4"/>
        <v>12994136.498000002</v>
      </c>
    </row>
    <row r="31" spans="1:16" s="44" customFormat="1" ht="10.5" customHeight="1">
      <c r="A31" s="41" t="s">
        <v>11</v>
      </c>
      <c r="B31" s="42">
        <f>SUM(CtroExp!C54:C65)</f>
        <v>2461491.4800000004</v>
      </c>
      <c r="C31" s="42">
        <f>SUM(CtroExp!D54:D65)</f>
        <v>0</v>
      </c>
      <c r="D31" s="42">
        <f>SUM(CtroExp!E54:E65)</f>
        <v>259446.395</v>
      </c>
      <c r="E31" s="42">
        <f>SUM(CtroExp!F54:F65)</f>
        <v>275447.66000000003</v>
      </c>
      <c r="F31" s="42">
        <f>SUM(CtroExp!G54:G65)</f>
        <v>0</v>
      </c>
      <c r="G31" s="42">
        <f>SUM(CtroExp!H54:H65)</f>
        <v>0</v>
      </c>
      <c r="H31" s="42">
        <f>SUM(CtroExp!I54:I65)</f>
        <v>0</v>
      </c>
      <c r="I31" s="42">
        <f>SUM(CtroExp!J54:J65)</f>
        <v>0</v>
      </c>
      <c r="J31" s="42">
        <f>SUM(CtroExp!K54:K65)</f>
        <v>0</v>
      </c>
      <c r="K31" s="42">
        <f>SUM(CtroExp!L54:L65)</f>
        <v>0</v>
      </c>
      <c r="L31" s="42">
        <f>SUM(CtroExp!X54:X65)</f>
        <v>0</v>
      </c>
      <c r="M31" s="89">
        <f t="shared" si="3"/>
        <v>2996385.5350000006</v>
      </c>
      <c r="N31" s="42">
        <f>SUM(CtroExp!Z54:Z65)</f>
        <v>198499</v>
      </c>
      <c r="O31" s="42">
        <f>SUM(CtroExp!AA54:AA65)</f>
        <v>1933663.775</v>
      </c>
      <c r="P31" s="88">
        <f t="shared" si="4"/>
        <v>5128548.3100000005</v>
      </c>
    </row>
    <row r="32" spans="1:16" s="44" customFormat="1" ht="10.5" customHeight="1">
      <c r="A32" s="42" t="s">
        <v>164</v>
      </c>
      <c r="B32" s="42">
        <f>SUM(CtroExp!C67:C78)</f>
        <v>1873615</v>
      </c>
      <c r="C32" s="42">
        <f>SUM(CtroExp!D67:D78)</f>
        <v>0</v>
      </c>
      <c r="D32" s="42">
        <f>SUM(CtroExp!E67:E78)</f>
        <v>20050</v>
      </c>
      <c r="E32" s="42">
        <f>SUM(CtroExp!F67:F78)</f>
        <v>409974</v>
      </c>
      <c r="F32" s="42">
        <f>SUM(CtroExp!G67:G78)</f>
        <v>0</v>
      </c>
      <c r="G32" s="42">
        <f>SUM(CtroExp!H67:H78)</f>
        <v>0</v>
      </c>
      <c r="H32" s="42">
        <f>SUM(CtroExp!I67:I78)</f>
        <v>0</v>
      </c>
      <c r="I32" s="42">
        <f>SUM(CtroExp!J67:J78)</f>
        <v>0</v>
      </c>
      <c r="J32" s="42">
        <f>SUM(CtroExp!K67:K78)</f>
        <v>0</v>
      </c>
      <c r="K32" s="42">
        <f>SUM(CtroExp!L67:L78)</f>
        <v>0</v>
      </c>
      <c r="L32" s="42">
        <f>SUM(CtroExp!X67:X78)</f>
        <v>0</v>
      </c>
      <c r="M32" s="55">
        <f t="shared" si="3"/>
        <v>2303639</v>
      </c>
      <c r="N32" s="42">
        <f>SUM(CtroExp!Z67:Z78)</f>
        <v>379789.443</v>
      </c>
      <c r="O32" s="42">
        <f>SUM(CtroExp!AA67:AA78)</f>
        <v>1086894</v>
      </c>
      <c r="P32" s="42">
        <f t="shared" si="4"/>
        <v>3770322.443</v>
      </c>
    </row>
    <row r="33" spans="1:16" s="45" customFormat="1" ht="10.5" customHeight="1">
      <c r="A33" s="42" t="s">
        <v>167</v>
      </c>
      <c r="B33" s="42">
        <f>SUM(CtroExp!C80:C91)</f>
        <v>773562.87</v>
      </c>
      <c r="C33" s="42">
        <f>SUM(CtroExp!D80:D91)</f>
        <v>0</v>
      </c>
      <c r="D33" s="42">
        <f>SUM(CtroExp!E80:E91)</f>
        <v>294898</v>
      </c>
      <c r="E33" s="42">
        <f>SUM(CtroExp!F80:F91)</f>
        <v>2097963</v>
      </c>
      <c r="F33" s="42">
        <f>SUM(CtroExp!G80:G91)</f>
        <v>0</v>
      </c>
      <c r="G33" s="42">
        <f>SUM(CtroExp!H80:H91)</f>
        <v>0</v>
      </c>
      <c r="H33" s="42">
        <f>SUM(CtroExp!I80:I91)</f>
        <v>0</v>
      </c>
      <c r="I33" s="42">
        <f>SUM(CtroExp!J80:J91)</f>
        <v>0</v>
      </c>
      <c r="J33" s="42">
        <f>SUM(CtroExp!K80:K91)</f>
        <v>0</v>
      </c>
      <c r="K33" s="42">
        <f>SUM(CtroExp!L80:L91)</f>
        <v>0</v>
      </c>
      <c r="L33" s="42">
        <f>SUM(CtroExp!X80:X91)</f>
        <v>0</v>
      </c>
      <c r="M33" s="43">
        <f t="shared" si="3"/>
        <v>3166423.87</v>
      </c>
      <c r="N33" s="42">
        <f>SUM(CtroExp!Z80:Z91)</f>
        <v>194739.484</v>
      </c>
      <c r="O33" s="42">
        <f>SUM(CtroExp!AA80:AA91)</f>
        <v>269198.01000000007</v>
      </c>
      <c r="P33" s="42">
        <f t="shared" si="4"/>
        <v>3630361.3640000005</v>
      </c>
    </row>
    <row r="34" spans="1:16" s="44" customFormat="1" ht="10.5" customHeight="1">
      <c r="A34" s="41" t="s">
        <v>12</v>
      </c>
      <c r="B34" s="42">
        <f>SUM(CtroExp!C93:C104)</f>
        <v>1339687</v>
      </c>
      <c r="C34" s="42">
        <f>SUM(CtroExp!D93:D104)</f>
        <v>0</v>
      </c>
      <c r="D34" s="42">
        <f>SUM(CtroExp!E93:E104)</f>
        <v>968275.97</v>
      </c>
      <c r="E34" s="42">
        <f>SUM(CtroExp!F93:F104)</f>
        <v>0</v>
      </c>
      <c r="F34" s="42">
        <f>SUM(CtroExp!G93:G104)</f>
        <v>0</v>
      </c>
      <c r="G34" s="42">
        <f>SUM(CtroExp!H93:H104)</f>
        <v>0</v>
      </c>
      <c r="H34" s="42">
        <f>SUM(CtroExp!I93:I104)</f>
        <v>0</v>
      </c>
      <c r="I34" s="42">
        <f>SUM(CtroExp!J93:J104)</f>
        <v>0</v>
      </c>
      <c r="J34" s="42">
        <f>SUM(CtroExp!K93:K104)</f>
        <v>0</v>
      </c>
      <c r="K34" s="42">
        <f>SUM(CtroExp!L93:L104)</f>
        <v>0</v>
      </c>
      <c r="L34" s="42">
        <f>SUM(CtroExp!X93:X104)</f>
        <v>0</v>
      </c>
      <c r="M34" s="43">
        <f t="shared" si="3"/>
        <v>2307962.9699999997</v>
      </c>
      <c r="N34" s="42">
        <f>SUM(CtroExp!Z93:Z104)</f>
        <v>104389.87</v>
      </c>
      <c r="O34" s="42">
        <f>SUM(CtroExp!AA93:AA104)</f>
        <v>764436.74</v>
      </c>
      <c r="P34" s="42">
        <f t="shared" si="4"/>
        <v>3176789.58</v>
      </c>
    </row>
    <row r="35" spans="1:16" s="44" customFormat="1" ht="10.5" customHeight="1">
      <c r="A35" s="42" t="s">
        <v>13</v>
      </c>
      <c r="B35" s="42">
        <f>SUM(CtroExp!C106:C117)</f>
        <v>1166119</v>
      </c>
      <c r="C35" s="42">
        <f>SUM(CtroExp!D106:D117)</f>
        <v>53874</v>
      </c>
      <c r="D35" s="42">
        <f>SUM(CtroExp!E106:E117)</f>
        <v>763371</v>
      </c>
      <c r="E35" s="42">
        <f>SUM(CtroExp!F106:F117)</f>
        <v>1012649</v>
      </c>
      <c r="F35" s="42">
        <f>SUM(CtroExp!G106:G117)</f>
        <v>0</v>
      </c>
      <c r="G35" s="42">
        <f>SUM(CtroExp!H106:H117)</f>
        <v>0</v>
      </c>
      <c r="H35" s="42">
        <f>SUM(CtroExp!I106:I117)</f>
        <v>0</v>
      </c>
      <c r="I35" s="42">
        <f>SUM(CtroExp!J106:J117)</f>
        <v>0</v>
      </c>
      <c r="J35" s="42">
        <f>SUM(CtroExp!K106:K117)</f>
        <v>0</v>
      </c>
      <c r="K35" s="42">
        <f>SUM(CtroExp!L106:L117)</f>
        <v>0</v>
      </c>
      <c r="L35" s="42">
        <f>SUM(CtroExp!X106:X117)</f>
        <v>0</v>
      </c>
      <c r="M35" s="43">
        <f t="shared" si="3"/>
        <v>2996013</v>
      </c>
      <c r="N35" s="42">
        <f>SUM(CtroExp!Z106:Z117)</f>
        <v>11340</v>
      </c>
      <c r="O35" s="42">
        <f>SUM(CtroExp!AA106:AA117)</f>
        <v>0</v>
      </c>
      <c r="P35" s="42">
        <f t="shared" si="4"/>
        <v>3007353</v>
      </c>
    </row>
    <row r="36" spans="1:16" s="44" customFormat="1" ht="10.5" customHeight="1">
      <c r="A36" s="41" t="s">
        <v>14</v>
      </c>
      <c r="B36" s="42">
        <f>SUM(CtroExp!C119:C130)</f>
        <v>946685</v>
      </c>
      <c r="C36" s="42">
        <f>SUM(CtroExp!D119:D130)</f>
        <v>0</v>
      </c>
      <c r="D36" s="42">
        <f>SUM(CtroExp!E119:E130)</f>
        <v>88623</v>
      </c>
      <c r="E36" s="42">
        <f>SUM(CtroExp!F119:F130)</f>
        <v>0</v>
      </c>
      <c r="F36" s="42">
        <f>SUM(CtroExp!G119:G130)</f>
        <v>0</v>
      </c>
      <c r="G36" s="42">
        <f>SUM(CtroExp!H119:H130)</f>
        <v>0</v>
      </c>
      <c r="H36" s="42">
        <f>SUM(CtroExp!I119:I130)</f>
        <v>0</v>
      </c>
      <c r="I36" s="42">
        <f>SUM(CtroExp!J119:J130)</f>
        <v>0</v>
      </c>
      <c r="J36" s="42">
        <f>SUM(CtroExp!K119:K130)</f>
        <v>0</v>
      </c>
      <c r="K36" s="42">
        <f>SUM(CtroExp!L119:L130)</f>
        <v>0</v>
      </c>
      <c r="L36" s="42">
        <f>SUM(CtroExp!X119:X130)</f>
        <v>15926</v>
      </c>
      <c r="M36" s="43">
        <f t="shared" si="3"/>
        <v>1051234</v>
      </c>
      <c r="N36" s="42">
        <f>SUM(CtroExp!Z119:Z130)</f>
        <v>713723</v>
      </c>
      <c r="O36" s="42">
        <f>SUM(CtroExp!AA119:AA130)</f>
        <v>3972390</v>
      </c>
      <c r="P36" s="42">
        <f t="shared" si="4"/>
        <v>5737347</v>
      </c>
    </row>
    <row r="37" spans="1:16" s="44" customFormat="1" ht="10.5" customHeight="1">
      <c r="A37" s="41" t="s">
        <v>83</v>
      </c>
      <c r="B37" s="42">
        <f>SUM(CtroExp!C132:C143)</f>
        <v>1447821</v>
      </c>
      <c r="C37" s="42">
        <f>SUM(CtroExp!D132:D143)</f>
        <v>0</v>
      </c>
      <c r="D37" s="42">
        <f>SUM(CtroExp!E132:E143)</f>
        <v>242241</v>
      </c>
      <c r="E37" s="42">
        <f>SUM(CtroExp!F132:F143)</f>
        <v>0</v>
      </c>
      <c r="F37" s="42">
        <f>SUM(CtroExp!G132:G143)</f>
        <v>0</v>
      </c>
      <c r="G37" s="42">
        <f>SUM(CtroExp!H132:H143)</f>
        <v>0</v>
      </c>
      <c r="H37" s="42">
        <f>SUM(CtroExp!I132:I143)</f>
        <v>0</v>
      </c>
      <c r="I37" s="42">
        <f>SUM(CtroExp!J132:J143)</f>
        <v>0</v>
      </c>
      <c r="J37" s="42">
        <f>SUM(CtroExp!K132:K143)</f>
        <v>0</v>
      </c>
      <c r="K37" s="42">
        <f>SUM(CtroExp!L132:L143)</f>
        <v>0</v>
      </c>
      <c r="L37" s="42">
        <f>SUM(CtroExp!X132:X143)</f>
        <v>0</v>
      </c>
      <c r="M37" s="43">
        <f t="shared" si="3"/>
        <v>1690062</v>
      </c>
      <c r="N37" s="42">
        <f>SUM(CtroExp!Z132:Z143)</f>
        <v>524045</v>
      </c>
      <c r="O37" s="42">
        <f>SUM(CtroExp!AA132:AA143)</f>
        <v>3190929</v>
      </c>
      <c r="P37" s="42">
        <f t="shared" si="4"/>
        <v>5405036</v>
      </c>
    </row>
    <row r="38" spans="1:16" s="44" customFormat="1" ht="10.5" customHeight="1">
      <c r="A38" s="47" t="s">
        <v>25</v>
      </c>
      <c r="B38" s="42">
        <f>SUM(CtroExp!C145:C156)</f>
        <v>2418659</v>
      </c>
      <c r="C38" s="42">
        <f>SUM(CtroExp!D145:D156)</f>
        <v>237431</v>
      </c>
      <c r="D38" s="42">
        <f>SUM(CtroExp!E145:E156)</f>
        <v>694222</v>
      </c>
      <c r="E38" s="42">
        <f>SUM(CtroExp!F145:F156)</f>
        <v>673230</v>
      </c>
      <c r="F38" s="42">
        <f>SUM(CtroExp!G145:G156)</f>
        <v>0</v>
      </c>
      <c r="G38" s="42">
        <f>SUM(CtroExp!H145:H156)</f>
        <v>0</v>
      </c>
      <c r="H38" s="42">
        <f>SUM(CtroExp!I145:I156)</f>
        <v>0</v>
      </c>
      <c r="I38" s="42">
        <f>SUM(CtroExp!J145:J156)</f>
        <v>0</v>
      </c>
      <c r="J38" s="42">
        <f>SUM(CtroExp!K145:K156)</f>
        <v>0</v>
      </c>
      <c r="K38" s="42">
        <f>SUM(CtroExp!L145:L156)</f>
        <v>0</v>
      </c>
      <c r="L38" s="42">
        <f>SUM(CtroExp!X145:X156)</f>
        <v>0</v>
      </c>
      <c r="M38" s="43">
        <f t="shared" si="3"/>
        <v>4023542</v>
      </c>
      <c r="N38" s="42">
        <f>SUM(CtroExp!Z145:Z156)</f>
        <v>0</v>
      </c>
      <c r="O38" s="42">
        <f>SUM(CtroExp!AA145:AA156)</f>
        <v>0</v>
      </c>
      <c r="P38" s="42">
        <f t="shared" si="4"/>
        <v>4023542</v>
      </c>
    </row>
    <row r="39" spans="1:16" s="44" customFormat="1" ht="10.5" customHeight="1">
      <c r="A39" s="42" t="s">
        <v>84</v>
      </c>
      <c r="B39" s="42">
        <f>SUM(CtroExp!C158:C169)</f>
        <v>68922.72</v>
      </c>
      <c r="C39" s="42">
        <f>SUM(CtroExp!D158:D169)</f>
        <v>0</v>
      </c>
      <c r="D39" s="42">
        <f>SUM(CtroExp!E158:E169)</f>
        <v>0</v>
      </c>
      <c r="E39" s="42">
        <f>SUM(CtroExp!F158:F169)</f>
        <v>105729.39</v>
      </c>
      <c r="F39" s="42">
        <f>SUM(CtroExp!G158:G169)</f>
        <v>0</v>
      </c>
      <c r="G39" s="42">
        <f>SUM(CtroExp!H158:H169)</f>
        <v>0</v>
      </c>
      <c r="H39" s="42">
        <f>SUM(CtroExp!I158:I169)</f>
        <v>0</v>
      </c>
      <c r="I39" s="42">
        <f>SUM(CtroExp!J158:J169)</f>
        <v>0</v>
      </c>
      <c r="J39" s="42">
        <f>SUM(CtroExp!K158:K169)</f>
        <v>0</v>
      </c>
      <c r="K39" s="42">
        <f>SUM(CtroExp!L158:L169)</f>
        <v>0</v>
      </c>
      <c r="L39" s="42">
        <f>SUM(CtroExp!X158:X169)</f>
        <v>0</v>
      </c>
      <c r="M39" s="43">
        <f t="shared" si="3"/>
        <v>174652.11</v>
      </c>
      <c r="N39" s="42">
        <f>SUM(CtroExp!Z158:Z169)</f>
        <v>468741.579</v>
      </c>
      <c r="O39" s="42">
        <f>SUM(CtroExp!AA158:AA169)</f>
        <v>2535403.604</v>
      </c>
      <c r="P39" s="42">
        <f t="shared" si="4"/>
        <v>3178797.2929999996</v>
      </c>
    </row>
    <row r="40" spans="1:16" s="45" customFormat="1" ht="10.5" customHeight="1">
      <c r="A40" s="46" t="s">
        <v>26</v>
      </c>
      <c r="B40" s="42">
        <f>SUM(CtroExp!C171:C182)</f>
        <v>2401449.295</v>
      </c>
      <c r="C40" s="42">
        <f>SUM(CtroExp!D171:D182)</f>
        <v>0</v>
      </c>
      <c r="D40" s="42">
        <f>SUM(CtroExp!E171:E182)</f>
        <v>865975.825</v>
      </c>
      <c r="E40" s="42">
        <f>SUM(CtroExp!F171:F182)</f>
        <v>445767.76</v>
      </c>
      <c r="F40" s="42">
        <f>SUM(CtroExp!G171:G182)</f>
        <v>0</v>
      </c>
      <c r="G40" s="42">
        <f>SUM(CtroExp!H171:H182)</f>
        <v>229814.04499999998</v>
      </c>
      <c r="H40" s="42">
        <f>SUM(CtroExp!I171:I182)</f>
        <v>0</v>
      </c>
      <c r="I40" s="42">
        <f>SUM(CtroExp!J171:J182)</f>
        <v>0</v>
      </c>
      <c r="J40" s="42">
        <f>SUM(CtroExp!K171:K182)</f>
        <v>0</v>
      </c>
      <c r="K40" s="42">
        <f>SUM(CtroExp!L171:L182)</f>
        <v>0</v>
      </c>
      <c r="L40" s="42">
        <f>SUM(CtroExp!X171:X182)</f>
        <v>194331.655</v>
      </c>
      <c r="M40" s="43">
        <f t="shared" si="3"/>
        <v>4137338.5799999996</v>
      </c>
      <c r="N40" s="42">
        <f>SUM(CtroExp!Z171:Z182)</f>
        <v>0</v>
      </c>
      <c r="O40" s="42">
        <f>SUM(CtroExp!AA171:AA182)</f>
        <v>0</v>
      </c>
      <c r="P40" s="42">
        <f t="shared" si="4"/>
        <v>4137338.5799999996</v>
      </c>
    </row>
    <row r="41" spans="1:16" s="44" customFormat="1" ht="10.5" customHeight="1">
      <c r="A41" s="41" t="s">
        <v>103</v>
      </c>
      <c r="B41" s="42">
        <f>SUM(CtroExp!C184:C195)</f>
        <v>1671685.12</v>
      </c>
      <c r="C41" s="42">
        <f>SUM(CtroExp!D184:D195)</f>
        <v>0</v>
      </c>
      <c r="D41" s="42">
        <f>SUM(CtroExp!E184:E195)</f>
        <v>336450</v>
      </c>
      <c r="E41" s="42">
        <f>SUM(CtroExp!F184:F195)</f>
        <v>128020</v>
      </c>
      <c r="F41" s="42">
        <f>SUM(CtroExp!G184:G195)</f>
        <v>0</v>
      </c>
      <c r="G41" s="42">
        <f>SUM(CtroExp!H184:H195)</f>
        <v>0</v>
      </c>
      <c r="H41" s="42">
        <f>SUM(CtroExp!I184:I195)</f>
        <v>0</v>
      </c>
      <c r="I41" s="42">
        <f>SUM(CtroExp!J184:J195)</f>
        <v>8850</v>
      </c>
      <c r="J41" s="42">
        <f>SUM(CtroExp!K184:K195)</f>
        <v>0</v>
      </c>
      <c r="K41" s="42">
        <f>SUM(CtroExp!L184:L195)</f>
        <v>0</v>
      </c>
      <c r="L41" s="42">
        <f>SUM(CtroExp!X184:X195)</f>
        <v>0</v>
      </c>
      <c r="M41" s="43">
        <f t="shared" si="3"/>
        <v>2145005.12</v>
      </c>
      <c r="N41" s="42">
        <f>SUM(CtroExp!Z184:Z195)</f>
        <v>177478</v>
      </c>
      <c r="O41" s="42">
        <f>SUM(CtroExp!AA184:AA195)</f>
        <v>1695403</v>
      </c>
      <c r="P41" s="42">
        <f t="shared" si="4"/>
        <v>4017886.12</v>
      </c>
    </row>
    <row r="42" spans="1:16" s="44" customFormat="1" ht="10.5" customHeight="1">
      <c r="A42" s="41" t="s">
        <v>17</v>
      </c>
      <c r="B42" s="42">
        <f>SUM(CtroExp!C197:C208)</f>
        <v>4152070</v>
      </c>
      <c r="C42" s="42">
        <f>SUM(CtroExp!D197:D208)</f>
        <v>0</v>
      </c>
      <c r="D42" s="42">
        <f>SUM(CtroExp!E197:E208)</f>
        <v>385386</v>
      </c>
      <c r="E42" s="42">
        <f>SUM(CtroExp!F197:F208)</f>
        <v>668182</v>
      </c>
      <c r="F42" s="42">
        <f>SUM(CtroExp!G197:G208)</f>
        <v>0</v>
      </c>
      <c r="G42" s="42">
        <f>SUM(CtroExp!H197:H208)</f>
        <v>0</v>
      </c>
      <c r="H42" s="42">
        <f>SUM(CtroExp!I197:I208)</f>
        <v>0</v>
      </c>
      <c r="I42" s="42">
        <f>SUM(CtroExp!J197:J208)</f>
        <v>8250</v>
      </c>
      <c r="J42" s="42">
        <f>SUM(CtroExp!K197:K208)</f>
        <v>0</v>
      </c>
      <c r="K42" s="42">
        <f>SUM(CtroExp!L197:L208)</f>
        <v>0</v>
      </c>
      <c r="L42" s="42">
        <f>SUM(CtroExp!X197:X208)</f>
        <v>0</v>
      </c>
      <c r="M42" s="43">
        <f t="shared" si="3"/>
        <v>5213888</v>
      </c>
      <c r="N42" s="42">
        <f>SUM(CtroExp!Z197:Z208)</f>
        <v>0</v>
      </c>
      <c r="O42" s="42">
        <f>SUM(CtroExp!AA197:AA208)</f>
        <v>0</v>
      </c>
      <c r="P42" s="42">
        <f t="shared" si="4"/>
        <v>5213888</v>
      </c>
    </row>
    <row r="43" spans="1:16" s="44" customFormat="1" ht="10.5" customHeight="1">
      <c r="A43" s="46" t="s">
        <v>27</v>
      </c>
      <c r="B43" s="42">
        <f>SUM(CtroExp!C210:C221)</f>
        <v>76550</v>
      </c>
      <c r="C43" s="42">
        <f>SUM(CtroExp!D210:D221)</f>
        <v>90787.965</v>
      </c>
      <c r="D43" s="42">
        <f>SUM(CtroExp!E210:E221)</f>
        <v>26250</v>
      </c>
      <c r="E43" s="42">
        <f>SUM(CtroExp!F210:F221)</f>
        <v>3151.75</v>
      </c>
      <c r="F43" s="42">
        <f>SUM(CtroExp!G210:G221)</f>
        <v>0</v>
      </c>
      <c r="G43" s="42">
        <f>SUM(CtroExp!H210:H221)</f>
        <v>0</v>
      </c>
      <c r="H43" s="42">
        <f>SUM(CtroExp!I210:I221)</f>
        <v>0</v>
      </c>
      <c r="I43" s="42">
        <f>SUM(CtroExp!J210:J221)</f>
        <v>27500</v>
      </c>
      <c r="J43" s="42">
        <f>SUM(CtroExp!K210:K221)</f>
        <v>0</v>
      </c>
      <c r="K43" s="42">
        <f>SUM(CtroExp!L210:L221)</f>
        <v>0</v>
      </c>
      <c r="L43" s="42">
        <f>SUM(CtroExp!X210:X221)</f>
        <v>0</v>
      </c>
      <c r="M43" s="43">
        <f t="shared" si="3"/>
        <v>224239.715</v>
      </c>
      <c r="N43" s="42">
        <f>SUM(CtroExp!Z210:Z221)</f>
        <v>0</v>
      </c>
      <c r="O43" s="42">
        <f>SUM(CtroExp!AA210:AA221)</f>
        <v>0</v>
      </c>
      <c r="P43" s="42">
        <f t="shared" si="4"/>
        <v>224239.715</v>
      </c>
    </row>
    <row r="44" spans="1:16" s="44" customFormat="1" ht="10.5" customHeight="1">
      <c r="A44" s="46" t="s">
        <v>55</v>
      </c>
      <c r="B44" s="42">
        <f>SUM(CtroExp!C223:C234)+SUM(CtroExp!C236:C247)</f>
        <v>0</v>
      </c>
      <c r="C44" s="42">
        <f>SUM(CtroExp!D223:D234)+SUM(CtroExp!D236:D247)</f>
        <v>0</v>
      </c>
      <c r="D44" s="42">
        <f>SUM(CtroExp!E223:E234)+SUM(CtroExp!E236:E247)</f>
        <v>62742</v>
      </c>
      <c r="E44" s="42">
        <f>SUM(CtroExp!F223:F234)+SUM(CtroExp!F236:F247)</f>
        <v>0</v>
      </c>
      <c r="F44" s="42">
        <f>SUM(CtroExp!G223:G234)+SUM(CtroExp!G236:G247)</f>
        <v>0</v>
      </c>
      <c r="G44" s="42">
        <f>SUM(CtroExp!H223:H234)+SUM(CtroExp!H236:H247)</f>
        <v>0</v>
      </c>
      <c r="H44" s="42">
        <f>SUM(CtroExp!I223:I234)+SUM(CtroExp!I236:I247)</f>
        <v>0</v>
      </c>
      <c r="I44" s="42">
        <f>SUM(CtroExp!J223:J234)+SUM(CtroExp!J236:J247)</f>
        <v>0</v>
      </c>
      <c r="J44" s="42">
        <f>SUM(CtroExp!K223:K234)+SUM(CtroExp!K236:K247)</f>
        <v>0</v>
      </c>
      <c r="K44" s="42">
        <f>SUM(CtroExp!L223:L234)+SUM(CtroExp!L236:L247)</f>
        <v>0</v>
      </c>
      <c r="L44" s="42">
        <f>SUM(CtroExp!X223:X234)+SUM(CtroExp!X236:X247)</f>
        <v>0</v>
      </c>
      <c r="M44" s="43">
        <f t="shared" si="3"/>
        <v>62742</v>
      </c>
      <c r="N44" s="42">
        <f>SUM(CtroExp!Z223:Z234)+SUM(CtroExp!Z236:Z247)</f>
        <v>0</v>
      </c>
      <c r="O44" s="42">
        <f>SUM(CtroExp!AA223:AA234)+SUM(CtroExp!AA236:AA247)</f>
        <v>0</v>
      </c>
      <c r="P44" s="42">
        <f t="shared" si="4"/>
        <v>62742</v>
      </c>
    </row>
    <row r="45" spans="1:16" s="44" customFormat="1" ht="10.5" customHeight="1">
      <c r="A45" s="48" t="s">
        <v>133</v>
      </c>
      <c r="B45" s="42">
        <f>SUM(CtroExp!C249:C260)</f>
        <v>49043</v>
      </c>
      <c r="C45" s="42">
        <f>SUM(CtroExp!D249:D260)</f>
        <v>0</v>
      </c>
      <c r="D45" s="42">
        <f>SUM(CtroExp!E249:E260)</f>
        <v>0</v>
      </c>
      <c r="E45" s="42">
        <f>SUM(CtroExp!F249:F260)</f>
        <v>0</v>
      </c>
      <c r="F45" s="42">
        <f>SUM(CtroExp!G249:G260)</f>
        <v>0</v>
      </c>
      <c r="G45" s="42">
        <f>SUM(CtroExp!H249:H260)</f>
        <v>0</v>
      </c>
      <c r="H45" s="42">
        <f>SUM(CtroExp!I249:I260)</f>
        <v>0</v>
      </c>
      <c r="I45" s="42">
        <f>SUM(CtroExp!J249:J260)</f>
        <v>0</v>
      </c>
      <c r="J45" s="42">
        <f>SUM(CtroExp!K249:K260)</f>
        <v>0</v>
      </c>
      <c r="K45" s="42">
        <f>SUM(CtroExp!L249:L260)</f>
        <v>0</v>
      </c>
      <c r="L45" s="42">
        <f>SUM(CtroExp!X249:X260)</f>
        <v>0</v>
      </c>
      <c r="M45" s="43">
        <f t="shared" si="3"/>
        <v>49043</v>
      </c>
      <c r="N45" s="42">
        <f>SUM(CtroExp!Z249:Z260)</f>
        <v>28700</v>
      </c>
      <c r="O45" s="42">
        <f>SUM(CtroExp!AA249:AA260)</f>
        <v>292103</v>
      </c>
      <c r="P45" s="42">
        <f t="shared" si="4"/>
        <v>369846</v>
      </c>
    </row>
    <row r="46" spans="1:16" s="44" customFormat="1" ht="10.5" customHeight="1">
      <c r="A46" s="46" t="s">
        <v>140</v>
      </c>
      <c r="B46" s="42">
        <f>SUM(CtroExp!C262:C273)</f>
        <v>0</v>
      </c>
      <c r="C46" s="42">
        <f>SUM(CtroExp!D262:D273)</f>
        <v>0</v>
      </c>
      <c r="D46" s="42">
        <f>SUM(CtroExp!E262:E273)</f>
        <v>16474.01</v>
      </c>
      <c r="E46" s="42">
        <f>SUM(CtroExp!F262:F273)</f>
        <v>67305.98999999999</v>
      </c>
      <c r="F46" s="42">
        <f>SUM(CtroExp!G262:G273)</f>
        <v>0</v>
      </c>
      <c r="G46" s="42">
        <f>SUM(CtroExp!H262:H273)</f>
        <v>0</v>
      </c>
      <c r="H46" s="42">
        <f>SUM(CtroExp!I262:I273)</f>
        <v>0</v>
      </c>
      <c r="I46" s="42">
        <f>SUM(CtroExp!J262:J273)</f>
        <v>0</v>
      </c>
      <c r="J46" s="42">
        <f>SUM(CtroExp!K262:K273)</f>
        <v>0</v>
      </c>
      <c r="K46" s="42">
        <f>SUM(CtroExp!L262:L273)</f>
        <v>0</v>
      </c>
      <c r="L46" s="42">
        <f>SUM(CtroExp!X262:X273)</f>
        <v>0</v>
      </c>
      <c r="M46" s="43">
        <f t="shared" si="3"/>
        <v>83779.99999999999</v>
      </c>
      <c r="N46" s="42">
        <f>SUM(CtroExp!Z262:Z273)</f>
        <v>0</v>
      </c>
      <c r="O46" s="42">
        <f>SUM(CtroExp!AA262:AA273)</f>
        <v>0</v>
      </c>
      <c r="P46" s="42">
        <f t="shared" si="4"/>
        <v>83779.99999999999</v>
      </c>
    </row>
    <row r="47" spans="1:16" ht="12" customHeight="1">
      <c r="A47" s="8" t="s">
        <v>16</v>
      </c>
      <c r="B47" s="8">
        <f>SUM(B27:B46)</f>
        <v>30214311.05</v>
      </c>
      <c r="C47" s="8">
        <f aca="true" t="shared" si="5" ref="C47:P47">SUM(C27:C46)</f>
        <v>382092.96499999997</v>
      </c>
      <c r="D47" s="8">
        <f t="shared" si="5"/>
        <v>6827655.84</v>
      </c>
      <c r="E47" s="8">
        <f t="shared" si="5"/>
        <v>5981624.053333333</v>
      </c>
      <c r="F47" s="8">
        <f t="shared" si="5"/>
        <v>0</v>
      </c>
      <c r="G47" s="8">
        <f t="shared" si="5"/>
        <v>229814.04499999998</v>
      </c>
      <c r="H47" s="8">
        <f t="shared" si="5"/>
        <v>0</v>
      </c>
      <c r="I47" s="8">
        <f t="shared" si="5"/>
        <v>61848.35</v>
      </c>
      <c r="J47" s="8">
        <f t="shared" si="5"/>
        <v>0</v>
      </c>
      <c r="K47" s="8">
        <f t="shared" si="5"/>
        <v>0</v>
      </c>
      <c r="L47" s="8">
        <f t="shared" si="5"/>
        <v>210257.655</v>
      </c>
      <c r="M47" s="52">
        <f t="shared" si="5"/>
        <v>43907603.958333336</v>
      </c>
      <c r="N47" s="53">
        <f t="shared" si="5"/>
        <v>6191353.186000001</v>
      </c>
      <c r="O47" s="8">
        <f t="shared" si="5"/>
        <v>33702713.21699999</v>
      </c>
      <c r="P47" s="8">
        <f t="shared" si="5"/>
        <v>83801670.36133336</v>
      </c>
    </row>
    <row r="48" spans="1:16" ht="18.75" customHeight="1">
      <c r="A48" s="144" t="s">
        <v>179</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5.xml><?xml version="1.0" encoding="utf-8"?>
<worksheet xmlns="http://schemas.openxmlformats.org/spreadsheetml/2006/main" xmlns:r="http://schemas.openxmlformats.org/officeDocument/2006/relationships">
  <dimension ref="A1:S23"/>
  <sheetViews>
    <sheetView showGridLines="0" showZeros="0" zoomScale="120" zoomScaleNormal="120" zoomScalePageLayoutView="0" workbookViewId="0" topLeftCell="A1">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183</v>
      </c>
    </row>
    <row r="3" spans="1:19"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row>
    <row r="4" spans="1:19" s="44" customFormat="1" ht="12" customHeight="1">
      <c r="A4" s="103" t="s">
        <v>87</v>
      </c>
      <c r="B4" s="41">
        <f>'CtroExp ()'!C2</f>
        <v>0</v>
      </c>
      <c r="C4" s="41">
        <f>'CtroExp ()'!D2</f>
        <v>0</v>
      </c>
      <c r="D4" s="41">
        <f>'CtroExp ()'!E2</f>
        <v>0</v>
      </c>
      <c r="E4" s="41">
        <f>'CtroExp ()'!H2</f>
        <v>27000</v>
      </c>
      <c r="F4" s="41">
        <f>'CtroExp ()'!I2</f>
        <v>0</v>
      </c>
      <c r="G4" s="41">
        <f>'CtroExp ()'!J2</f>
        <v>0</v>
      </c>
      <c r="H4" s="41">
        <f>'CtroExp ()'!K2</f>
        <v>0</v>
      </c>
      <c r="I4" s="41">
        <f>'CtroExp ()'!Q2</f>
        <v>0</v>
      </c>
      <c r="J4" s="43">
        <f>SUM(B4:I4)</f>
        <v>27000</v>
      </c>
      <c r="K4" s="41">
        <f>'CtroExp ()'!S2</f>
        <v>0</v>
      </c>
      <c r="L4" s="41">
        <f>'CtroExp ()'!W2</f>
        <v>72028</v>
      </c>
      <c r="M4" s="41">
        <f>'CtroExp ()'!X2</f>
        <v>0</v>
      </c>
      <c r="N4" s="41">
        <f>'CtroExp ()'!Y2</f>
        <v>0</v>
      </c>
      <c r="O4" s="41">
        <f>'CtroExp ()'!Z2</f>
        <v>0</v>
      </c>
      <c r="P4" s="41">
        <f>'CtroExp ()'!AA2</f>
        <v>0</v>
      </c>
      <c r="Q4" s="41">
        <f>'CtroExp ()'!AB2</f>
        <v>12000</v>
      </c>
      <c r="R4" s="41">
        <f>'CtroExp ()'!AW2</f>
        <v>0</v>
      </c>
      <c r="S4" s="41">
        <f>SUM(K4:R4)</f>
        <v>84028</v>
      </c>
    </row>
    <row r="5" spans="1:19" s="44" customFormat="1" ht="12" customHeight="1">
      <c r="A5" s="103" t="s">
        <v>148</v>
      </c>
      <c r="B5" s="41">
        <f>'CtroExp ()'!C15</f>
        <v>0</v>
      </c>
      <c r="C5" s="41">
        <f>'CtroExp ()'!D15</f>
        <v>0</v>
      </c>
      <c r="D5" s="41">
        <f>'CtroExp ()'!E15</f>
        <v>0</v>
      </c>
      <c r="E5" s="41">
        <f>'CtroExp ()'!H15</f>
        <v>67830</v>
      </c>
      <c r="F5" s="41">
        <f>'CtroExp ()'!I15</f>
        <v>0</v>
      </c>
      <c r="G5" s="41">
        <f>'CtroExp ()'!J15</f>
        <v>0</v>
      </c>
      <c r="H5" s="41">
        <f>'CtroExp ()'!K15</f>
        <v>0</v>
      </c>
      <c r="I5" s="41">
        <f>'CtroExp ()'!Q15</f>
        <v>0</v>
      </c>
      <c r="J5" s="43">
        <f>SUM(B5:I5)</f>
        <v>67830</v>
      </c>
      <c r="K5" s="41">
        <f>'CtroExp ()'!S15</f>
        <v>0</v>
      </c>
      <c r="L5" s="41">
        <f>'CtroExp ()'!W15</f>
        <v>221870.99</v>
      </c>
      <c r="M5" s="41">
        <f>'CtroExp ()'!X15</f>
        <v>0</v>
      </c>
      <c r="N5" s="41">
        <f>'CtroExp ()'!Y15</f>
        <v>0</v>
      </c>
      <c r="O5" s="41">
        <f>'CtroExp ()'!Z15</f>
        <v>0</v>
      </c>
      <c r="P5" s="41">
        <f>'CtroExp ()'!AA15</f>
        <v>0</v>
      </c>
      <c r="Q5" s="41">
        <f>'CtroExp ()'!AB15</f>
        <v>5810.43</v>
      </c>
      <c r="R5" s="41">
        <f>'CtroExp ()'!AW15</f>
        <v>0</v>
      </c>
      <c r="S5" s="41">
        <f>SUM(K5:R5)</f>
        <v>227681.41999999998</v>
      </c>
    </row>
    <row r="6" spans="1:19" s="44" customFormat="1" ht="12" customHeight="1">
      <c r="A6" s="103" t="s">
        <v>155</v>
      </c>
      <c r="B6" s="41">
        <f>'CtroExp ()'!C28</f>
        <v>0</v>
      </c>
      <c r="C6" s="41">
        <f>'CtroExp ()'!D28</f>
        <v>0</v>
      </c>
      <c r="D6" s="41">
        <f>'CtroExp ()'!E28</f>
        <v>0</v>
      </c>
      <c r="E6" s="41">
        <f>'CtroExp ()'!H28</f>
        <v>39000</v>
      </c>
      <c r="F6" s="41">
        <f>'CtroExp ()'!I28</f>
        <v>0</v>
      </c>
      <c r="G6" s="41">
        <f>'CtroExp ()'!J28</f>
        <v>0</v>
      </c>
      <c r="H6" s="41">
        <f>'CtroExp ()'!K28</f>
        <v>0</v>
      </c>
      <c r="I6" s="41">
        <f>'CtroExp ()'!Q28</f>
        <v>0</v>
      </c>
      <c r="J6" s="43">
        <f>SUM(B6:I6)</f>
        <v>39000</v>
      </c>
      <c r="K6" s="41">
        <f>'CtroExp ()'!S28</f>
        <v>0</v>
      </c>
      <c r="L6" s="41">
        <f>'CtroExp ()'!W28</f>
        <v>135414</v>
      </c>
      <c r="M6" s="41">
        <f>'CtroExp ()'!X28</f>
        <v>0</v>
      </c>
      <c r="N6" s="41">
        <f>'CtroExp ()'!Y28</f>
        <v>0</v>
      </c>
      <c r="O6" s="41">
        <f>'CtroExp ()'!Z28</f>
        <v>0</v>
      </c>
      <c r="P6" s="41">
        <f>'CtroExp ()'!AA28</f>
        <v>0</v>
      </c>
      <c r="Q6" s="41">
        <f>'CtroExp ()'!AB28</f>
        <v>12428</v>
      </c>
      <c r="R6" s="41">
        <f>'CtroExp ()'!AW28</f>
        <v>0</v>
      </c>
      <c r="S6" s="41">
        <f>SUM(K6:R6)</f>
        <v>147842</v>
      </c>
    </row>
    <row r="7" spans="1:19" s="44" customFormat="1" ht="12" customHeight="1">
      <c r="A7" s="41" t="s">
        <v>10</v>
      </c>
      <c r="B7" s="41">
        <f>'CtroExp ()'!C41</f>
        <v>0</v>
      </c>
      <c r="C7" s="41">
        <f>'CtroExp ()'!D41</f>
        <v>0</v>
      </c>
      <c r="D7" s="41">
        <f>'CtroExp ()'!E41</f>
        <v>0</v>
      </c>
      <c r="E7" s="41">
        <f>'CtroExp ()'!H41</f>
        <v>172210</v>
      </c>
      <c r="F7" s="41">
        <f>'CtroExp ()'!I41</f>
        <v>0</v>
      </c>
      <c r="G7" s="41">
        <f>'CtroExp ()'!J41</f>
        <v>0</v>
      </c>
      <c r="H7" s="41">
        <f>'CtroExp ()'!K41</f>
        <v>0</v>
      </c>
      <c r="I7" s="41">
        <f>'CtroExp ()'!Q41</f>
        <v>0</v>
      </c>
      <c r="J7" s="43">
        <f>SUM(B7:I7)</f>
        <v>172210</v>
      </c>
      <c r="K7" s="41">
        <f>'CtroExp ()'!S41</f>
        <v>0</v>
      </c>
      <c r="L7" s="41">
        <f>'CtroExp ()'!W41</f>
        <v>414788.275</v>
      </c>
      <c r="M7" s="41">
        <f>'CtroExp ()'!X41</f>
        <v>24150</v>
      </c>
      <c r="N7" s="41">
        <f>'CtroExp ()'!Y41</f>
        <v>0</v>
      </c>
      <c r="O7" s="41">
        <f>'CtroExp ()'!Z41</f>
        <v>0</v>
      </c>
      <c r="P7" s="41">
        <f>'CtroExp ()'!AA41</f>
        <v>11723.326</v>
      </c>
      <c r="Q7" s="41">
        <f>'CtroExp ()'!AB41</f>
        <v>28737</v>
      </c>
      <c r="R7" s="41">
        <f>'CtroExp ()'!AW41</f>
        <v>0</v>
      </c>
      <c r="S7" s="41">
        <f>SUM(K7:R7)</f>
        <v>479398.601</v>
      </c>
    </row>
    <row r="8" spans="1:19" s="44" customFormat="1" ht="12" customHeight="1">
      <c r="A8" s="41" t="s">
        <v>11</v>
      </c>
      <c r="B8" s="41">
        <f>'CtroExp ()'!C54</f>
        <v>0</v>
      </c>
      <c r="C8" s="41">
        <f>'CtroExp ()'!D54</f>
        <v>0</v>
      </c>
      <c r="D8" s="41">
        <f>'CtroExp ()'!E54</f>
        <v>0</v>
      </c>
      <c r="E8" s="41">
        <f>'CtroExp ()'!H54</f>
        <v>54907</v>
      </c>
      <c r="F8" s="41">
        <f>'CtroExp ()'!I54</f>
        <v>0</v>
      </c>
      <c r="G8" s="41">
        <f>'CtroExp ()'!J54</f>
        <v>0</v>
      </c>
      <c r="H8" s="41">
        <f>'CtroExp ()'!K54</f>
        <v>0</v>
      </c>
      <c r="I8" s="41">
        <f>'CtroExp ()'!Q54</f>
        <v>0</v>
      </c>
      <c r="J8" s="43">
        <f aca="true" t="shared" si="0" ref="J8:J13">SUM(B8:I8)</f>
        <v>54907</v>
      </c>
      <c r="K8" s="41">
        <f>'CtroExp ()'!S54</f>
        <v>18208.495000000003</v>
      </c>
      <c r="L8" s="41">
        <f>'CtroExp ()'!W54</f>
        <v>104701.98999999999</v>
      </c>
      <c r="M8" s="41">
        <f>'CtroExp ()'!X54</f>
        <v>0</v>
      </c>
      <c r="N8" s="41">
        <f>'CtroExp ()'!Y54</f>
        <v>0</v>
      </c>
      <c r="O8" s="41">
        <f>'CtroExp ()'!Z54</f>
        <v>0</v>
      </c>
      <c r="P8" s="41">
        <f>'CtroExp ()'!AA54</f>
        <v>0</v>
      </c>
      <c r="Q8" s="41">
        <f>'CtroExp ()'!AB54</f>
        <v>12196.08</v>
      </c>
      <c r="R8" s="41">
        <f>'CtroExp ()'!AW54</f>
        <v>0</v>
      </c>
      <c r="S8" s="41">
        <f aca="true" t="shared" si="1" ref="S8:S13">SUM(K8:R8)</f>
        <v>135106.56499999997</v>
      </c>
    </row>
    <row r="9" spans="1:19" s="44" customFormat="1" ht="12" customHeight="1">
      <c r="A9" s="42" t="s">
        <v>164</v>
      </c>
      <c r="B9" s="42">
        <f>'CtroExp ()'!C67</f>
        <v>0</v>
      </c>
      <c r="C9" s="42">
        <f>'CtroExp ()'!D67</f>
        <v>14500</v>
      </c>
      <c r="D9" s="42">
        <f>'CtroExp ()'!E67</f>
        <v>0</v>
      </c>
      <c r="E9" s="42">
        <f>'CtroExp ()'!H67</f>
        <v>11000</v>
      </c>
      <c r="F9" s="42">
        <f>'CtroExp ()'!I67</f>
        <v>0</v>
      </c>
      <c r="G9" s="42">
        <f>'CtroExp ()'!J67</f>
        <v>0</v>
      </c>
      <c r="H9" s="42">
        <f>'CtroExp ()'!K67</f>
        <v>0</v>
      </c>
      <c r="I9" s="42">
        <f>'CtroExp ()'!Q67</f>
        <v>0</v>
      </c>
      <c r="J9" s="55">
        <f t="shared" si="0"/>
        <v>25500</v>
      </c>
      <c r="K9" s="42">
        <f>'CtroExp ()'!S67</f>
        <v>0</v>
      </c>
      <c r="L9" s="42">
        <f>'CtroExp ()'!W67</f>
        <v>20600</v>
      </c>
      <c r="M9" s="42">
        <f>'CtroExp ()'!X67</f>
        <v>7500</v>
      </c>
      <c r="N9" s="42">
        <f>'CtroExp ()'!Y67</f>
        <v>0</v>
      </c>
      <c r="O9" s="42">
        <f>'CtroExp ()'!Z67</f>
        <v>0</v>
      </c>
      <c r="P9" s="42">
        <f>'CtroExp ()'!AA67</f>
        <v>0</v>
      </c>
      <c r="Q9" s="42">
        <f>'CtroExp ()'!AB67</f>
        <v>0</v>
      </c>
      <c r="R9" s="42">
        <f>'CtroExp ()'!AW67</f>
        <v>0</v>
      </c>
      <c r="S9" s="42">
        <f t="shared" si="1"/>
        <v>28100</v>
      </c>
    </row>
    <row r="10" spans="1:19" s="45" customFormat="1" ht="12" customHeight="1">
      <c r="A10" s="42" t="s">
        <v>167</v>
      </c>
      <c r="B10" s="42">
        <f>'CtroExp ()'!C80</f>
        <v>0</v>
      </c>
      <c r="C10" s="42">
        <f>'CtroExp ()'!D80</f>
        <v>0</v>
      </c>
      <c r="D10" s="42">
        <f>'CtroExp ()'!E80</f>
        <v>0</v>
      </c>
      <c r="E10" s="42">
        <f>'CtroExp ()'!H80</f>
        <v>4000</v>
      </c>
      <c r="F10" s="42">
        <f>'CtroExp ()'!I80</f>
        <v>0</v>
      </c>
      <c r="G10" s="42">
        <f>'CtroExp ()'!J80</f>
        <v>0</v>
      </c>
      <c r="H10" s="42">
        <f>'CtroExp ()'!K80</f>
        <v>0</v>
      </c>
      <c r="I10" s="42">
        <f>'CtroExp ()'!Q80</f>
        <v>0</v>
      </c>
      <c r="J10" s="55">
        <f t="shared" si="0"/>
        <v>4000</v>
      </c>
      <c r="K10" s="42">
        <f>'CtroExp ()'!S80</f>
        <v>0</v>
      </c>
      <c r="L10" s="42">
        <f>'CtroExp ()'!W80</f>
        <v>0</v>
      </c>
      <c r="M10" s="42">
        <f>'CtroExp ()'!X80</f>
        <v>0</v>
      </c>
      <c r="N10" s="42">
        <f>'CtroExp ()'!Y80</f>
        <v>0</v>
      </c>
      <c r="O10" s="42">
        <f>'CtroExp ()'!Z80</f>
        <v>0</v>
      </c>
      <c r="P10" s="42">
        <f>'CtroExp ()'!AA80</f>
        <v>0</v>
      </c>
      <c r="Q10" s="42">
        <f>'CtroExp ()'!AB80</f>
        <v>0</v>
      </c>
      <c r="R10" s="42">
        <f>'CtroExp ()'!AW80</f>
        <v>0</v>
      </c>
      <c r="S10" s="42">
        <f t="shared" si="1"/>
        <v>0</v>
      </c>
    </row>
    <row r="11" spans="1:19" s="44" customFormat="1" ht="12" customHeight="1">
      <c r="A11" s="41" t="s">
        <v>12</v>
      </c>
      <c r="B11" s="67">
        <f>'CtroExp ()'!C93</f>
        <v>0</v>
      </c>
      <c r="C11" s="41">
        <f>'CtroExp ()'!D93</f>
        <v>6700</v>
      </c>
      <c r="D11" s="41">
        <f>'CtroExp ()'!E93</f>
        <v>0</v>
      </c>
      <c r="E11" s="41">
        <f>'CtroExp ()'!H93</f>
        <v>1294.23</v>
      </c>
      <c r="F11" s="41">
        <f>'CtroExp ()'!I93</f>
        <v>0</v>
      </c>
      <c r="G11" s="41">
        <f>'CtroExp ()'!J93</f>
        <v>0</v>
      </c>
      <c r="H11" s="41">
        <f>'CtroExp ()'!K93</f>
        <v>0</v>
      </c>
      <c r="I11" s="41">
        <f>'CtroExp ()'!Q93</f>
        <v>0</v>
      </c>
      <c r="J11" s="43">
        <f t="shared" si="0"/>
        <v>7994.23</v>
      </c>
      <c r="K11" s="41">
        <f>'CtroExp ()'!S93</f>
        <v>0</v>
      </c>
      <c r="L11" s="41">
        <f>'CtroExp ()'!W93</f>
        <v>88565</v>
      </c>
      <c r="M11" s="41">
        <f>'CtroExp ()'!X93</f>
        <v>0</v>
      </c>
      <c r="N11" s="41">
        <f>'CtroExp ()'!Y93</f>
        <v>0</v>
      </c>
      <c r="O11" s="41">
        <f>'CtroExp ()'!Z93</f>
        <v>0</v>
      </c>
      <c r="P11" s="41">
        <f>'CtroExp ()'!AA93</f>
        <v>0</v>
      </c>
      <c r="Q11" s="41">
        <f>'CtroExp ()'!AB93</f>
        <v>81.99</v>
      </c>
      <c r="R11" s="41">
        <f>'CtroExp ()'!AW93</f>
        <v>837.93</v>
      </c>
      <c r="S11" s="41">
        <f t="shared" si="1"/>
        <v>89484.92</v>
      </c>
    </row>
    <row r="12" spans="1:19" s="44" customFormat="1" ht="12" customHeight="1">
      <c r="A12" s="42" t="s">
        <v>13</v>
      </c>
      <c r="B12" s="42">
        <f>'CtroExp ()'!C106</f>
        <v>2000</v>
      </c>
      <c r="C12" s="42">
        <f>'CtroExp ()'!D106</f>
        <v>0</v>
      </c>
      <c r="D12" s="42">
        <f>'CtroExp ()'!E106</f>
        <v>0</v>
      </c>
      <c r="E12" s="42">
        <f>'CtroExp ()'!H106</f>
        <v>0</v>
      </c>
      <c r="F12" s="42">
        <f>'CtroExp ()'!I106</f>
        <v>0</v>
      </c>
      <c r="G12" s="42">
        <f>'CtroExp ()'!J106</f>
        <v>0</v>
      </c>
      <c r="H12" s="42">
        <f>'CtroExp ()'!K106</f>
        <v>0</v>
      </c>
      <c r="I12" s="42">
        <f>'CtroExp ()'!Q106</f>
        <v>0</v>
      </c>
      <c r="J12" s="55">
        <f t="shared" si="0"/>
        <v>2000</v>
      </c>
      <c r="K12" s="42">
        <f>'CtroExp ()'!S106</f>
        <v>0</v>
      </c>
      <c r="L12" s="42">
        <f>'CtroExp ()'!W106</f>
        <v>0</v>
      </c>
      <c r="M12" s="42">
        <f>'CtroExp ()'!X106</f>
        <v>0</v>
      </c>
      <c r="N12" s="42">
        <f>'CtroExp ()'!Y106</f>
        <v>0</v>
      </c>
      <c r="O12" s="42">
        <f>'CtroExp ()'!Z106</f>
        <v>0</v>
      </c>
      <c r="P12" s="42">
        <f>'CtroExp ()'!AA106</f>
        <v>0</v>
      </c>
      <c r="Q12" s="42">
        <f>'CtroExp ()'!AB106</f>
        <v>0</v>
      </c>
      <c r="R12" s="42">
        <f>'CtroExp ()'!AW106</f>
        <v>0</v>
      </c>
      <c r="S12" s="42">
        <f t="shared" si="1"/>
        <v>0</v>
      </c>
    </row>
    <row r="13" spans="1:19" s="44" customFormat="1" ht="12" customHeight="1">
      <c r="A13" s="41" t="s">
        <v>14</v>
      </c>
      <c r="B13" s="41">
        <f>'CtroExp ()'!C119</f>
        <v>0</v>
      </c>
      <c r="C13" s="41">
        <f>'CtroExp ()'!D119</f>
        <v>39000</v>
      </c>
      <c r="D13" s="41">
        <f>'CtroExp ()'!E119</f>
        <v>0</v>
      </c>
      <c r="E13" s="41">
        <f>'CtroExp ()'!H119</f>
        <v>71244</v>
      </c>
      <c r="F13" s="41">
        <f>'CtroExp ()'!I119</f>
        <v>0</v>
      </c>
      <c r="G13" s="41">
        <f>'CtroExp ()'!J119</f>
        <v>0</v>
      </c>
      <c r="H13" s="41">
        <f>'CtroExp ()'!K119</f>
        <v>0</v>
      </c>
      <c r="I13" s="41">
        <f>'CtroExp ()'!Q119</f>
        <v>0</v>
      </c>
      <c r="J13" s="43">
        <f t="shared" si="0"/>
        <v>110244</v>
      </c>
      <c r="K13" s="41">
        <f>'CtroExp ()'!S119</f>
        <v>0</v>
      </c>
      <c r="L13" s="41">
        <f>'CtroExp ()'!W119</f>
        <v>357833</v>
      </c>
      <c r="M13" s="41">
        <f>'CtroExp ()'!X119</f>
        <v>15492</v>
      </c>
      <c r="N13" s="41">
        <f>'CtroExp ()'!Y119</f>
        <v>0</v>
      </c>
      <c r="O13" s="41">
        <f>'CtroExp ()'!Z119</f>
        <v>0</v>
      </c>
      <c r="P13" s="41">
        <f>'CtroExp ()'!AA119</f>
        <v>900</v>
      </c>
      <c r="Q13" s="41">
        <f>'CtroExp ()'!AB119</f>
        <v>23251</v>
      </c>
      <c r="R13" s="41">
        <f>'CtroExp ()'!AW119</f>
        <v>5501</v>
      </c>
      <c r="S13" s="41">
        <f t="shared" si="1"/>
        <v>402977</v>
      </c>
    </row>
    <row r="14" spans="1:19" s="44" customFormat="1" ht="12" customHeight="1">
      <c r="A14" s="41" t="s">
        <v>83</v>
      </c>
      <c r="B14" s="41">
        <f>'CtroExp ()'!C132</f>
        <v>0</v>
      </c>
      <c r="C14" s="41">
        <f>'CtroExp ()'!D132</f>
        <v>0</v>
      </c>
      <c r="D14" s="41">
        <f>'CtroExp ()'!E132</f>
        <v>0</v>
      </c>
      <c r="E14" s="41">
        <f>'CtroExp ()'!H132</f>
        <v>5000</v>
      </c>
      <c r="F14" s="41">
        <f>'CtroExp ()'!I132</f>
        <v>0</v>
      </c>
      <c r="G14" s="41">
        <f>'CtroExp ()'!J132</f>
        <v>0</v>
      </c>
      <c r="H14" s="41">
        <f>'CtroExp ()'!K132</f>
        <v>0</v>
      </c>
      <c r="I14" s="41">
        <f>'CtroExp ()'!Q132</f>
        <v>0</v>
      </c>
      <c r="J14" s="43">
        <f aca="true" t="shared" si="2" ref="J14:J20">SUM(B14:I14)</f>
        <v>5000</v>
      </c>
      <c r="K14" s="41">
        <f>'CtroExp ()'!S132</f>
        <v>0</v>
      </c>
      <c r="L14" s="41">
        <f>'CtroExp ()'!W132</f>
        <v>168039</v>
      </c>
      <c r="M14" s="41">
        <f>'CtroExp ()'!X132</f>
        <v>0</v>
      </c>
      <c r="N14" s="41">
        <f>'CtroExp ()'!Y132</f>
        <v>0</v>
      </c>
      <c r="O14" s="41">
        <f>'CtroExp ()'!Z132</f>
        <v>0</v>
      </c>
      <c r="P14" s="41">
        <f>'CtroExp ()'!AA132</f>
        <v>3215</v>
      </c>
      <c r="Q14" s="41">
        <f>'CtroExp ()'!AB132</f>
        <v>17425</v>
      </c>
      <c r="R14" s="41">
        <f>'CtroExp ()'!AW132</f>
        <v>0</v>
      </c>
      <c r="S14" s="41">
        <f aca="true" t="shared" si="3" ref="S14:S20">SUM(K14:R14)</f>
        <v>188679</v>
      </c>
    </row>
    <row r="15" spans="1:19" s="44" customFormat="1" ht="12" customHeight="1">
      <c r="A15" s="42" t="s">
        <v>85</v>
      </c>
      <c r="B15" s="42">
        <f>'CtroExp ()'!C145</f>
        <v>0</v>
      </c>
      <c r="C15" s="42">
        <f>'CtroExp ()'!D145</f>
        <v>0</v>
      </c>
      <c r="D15" s="42">
        <f>'CtroExp ()'!E145</f>
        <v>0</v>
      </c>
      <c r="E15" s="42">
        <f>'CtroExp ()'!H145</f>
        <v>37100</v>
      </c>
      <c r="F15" s="42">
        <f>'CtroExp ()'!I145</f>
        <v>0</v>
      </c>
      <c r="G15" s="42">
        <f>'CtroExp ()'!J145</f>
        <v>0</v>
      </c>
      <c r="H15" s="42">
        <f>'CtroExp ()'!K145</f>
        <v>0</v>
      </c>
      <c r="I15" s="42">
        <f>'CtroExp ()'!Q145</f>
        <v>0</v>
      </c>
      <c r="J15" s="55">
        <f t="shared" si="2"/>
        <v>37100</v>
      </c>
      <c r="K15" s="42">
        <f>'CtroExp ()'!S145</f>
        <v>0</v>
      </c>
      <c r="L15" s="42">
        <f>'CtroExp ()'!W145</f>
        <v>194056.3</v>
      </c>
      <c r="M15" s="42">
        <f>'CtroExp ()'!X145</f>
        <v>0</v>
      </c>
      <c r="N15" s="42">
        <f>'CtroExp ()'!Y145</f>
        <v>0</v>
      </c>
      <c r="O15" s="42">
        <f>'CtroExp ()'!Z145</f>
        <v>0</v>
      </c>
      <c r="P15" s="42">
        <f>'CtroExp ()'!AA145</f>
        <v>0</v>
      </c>
      <c r="Q15" s="42">
        <f>'CtroExp ()'!AB145</f>
        <v>28245.83</v>
      </c>
      <c r="R15" s="42">
        <f>'CtroExp ()'!AW145</f>
        <v>0</v>
      </c>
      <c r="S15" s="42">
        <f t="shared" si="3"/>
        <v>222302.13</v>
      </c>
    </row>
    <row r="16" spans="1:19" s="44" customFormat="1" ht="12" customHeight="1">
      <c r="A16" s="41" t="s">
        <v>103</v>
      </c>
      <c r="B16" s="42">
        <f>'CtroExp ()'!C171</f>
        <v>0</v>
      </c>
      <c r="C16" s="42">
        <f>'CtroExp ()'!D171</f>
        <v>0</v>
      </c>
      <c r="D16" s="42">
        <f>'CtroExp ()'!E171</f>
        <v>0</v>
      </c>
      <c r="E16" s="42">
        <f>'CtroExp ()'!H171</f>
        <v>20000</v>
      </c>
      <c r="F16" s="42">
        <f>'CtroExp ()'!I171</f>
        <v>0</v>
      </c>
      <c r="G16" s="42">
        <f>'CtroExp ()'!J171</f>
        <v>0</v>
      </c>
      <c r="H16" s="42">
        <f>'CtroExp ()'!K171</f>
        <v>0</v>
      </c>
      <c r="I16" s="42">
        <f>'CtroExp ()'!Q171</f>
        <v>0</v>
      </c>
      <c r="J16" s="55">
        <f t="shared" si="2"/>
        <v>20000</v>
      </c>
      <c r="K16" s="42">
        <f>'CtroExp ()'!S171</f>
        <v>0</v>
      </c>
      <c r="L16" s="42">
        <f>'CtroExp ()'!W171</f>
        <v>238253</v>
      </c>
      <c r="M16" s="42">
        <f>'CtroExp ()'!X171</f>
        <v>0</v>
      </c>
      <c r="N16" s="42">
        <f>'CtroExp ()'!Y171</f>
        <v>0</v>
      </c>
      <c r="O16" s="42">
        <f>'CtroExp ()'!Z171</f>
        <v>0</v>
      </c>
      <c r="P16" s="42">
        <f>'CtroExp ()'!AA171</f>
        <v>0</v>
      </c>
      <c r="Q16" s="42">
        <f>'CtroExp ()'!AB171</f>
        <v>15600</v>
      </c>
      <c r="R16" s="42">
        <f>'CtroExp ()'!AW171</f>
        <v>0</v>
      </c>
      <c r="S16" s="42">
        <f t="shared" si="3"/>
        <v>253853</v>
      </c>
    </row>
    <row r="17" spans="1:19" s="44" customFormat="1" ht="12" customHeight="1">
      <c r="A17" s="41" t="s">
        <v>17</v>
      </c>
      <c r="B17" s="42">
        <f>'CtroExp ()'!C184</f>
        <v>0</v>
      </c>
      <c r="C17" s="42">
        <f>'CtroExp ()'!D184</f>
        <v>0</v>
      </c>
      <c r="D17" s="42">
        <f>'CtroExp ()'!E184</f>
        <v>0</v>
      </c>
      <c r="E17" s="42">
        <f>'CtroExp ()'!H184</f>
        <v>0</v>
      </c>
      <c r="F17" s="42">
        <f>'CtroExp ()'!I184</f>
        <v>0</v>
      </c>
      <c r="G17" s="42">
        <f>'CtroExp ()'!J184</f>
        <v>0</v>
      </c>
      <c r="H17" s="42">
        <f>'CtroExp ()'!K184</f>
        <v>0</v>
      </c>
      <c r="I17" s="42">
        <f>'CtroExp ()'!Q184</f>
        <v>0</v>
      </c>
      <c r="J17" s="55">
        <f t="shared" si="2"/>
        <v>0</v>
      </c>
      <c r="K17" s="42">
        <f>'CtroExp ()'!S184</f>
        <v>0</v>
      </c>
      <c r="L17" s="42">
        <f>'CtroExp ()'!W184</f>
        <v>0</v>
      </c>
      <c r="M17" s="42">
        <f>'CtroExp ()'!X184</f>
        <v>0</v>
      </c>
      <c r="N17" s="42">
        <f>'CtroExp ()'!Y184</f>
        <v>0</v>
      </c>
      <c r="O17" s="42">
        <f>'CtroExp ()'!Z184</f>
        <v>0</v>
      </c>
      <c r="P17" s="42">
        <f>'CtroExp ()'!AA184</f>
        <v>0</v>
      </c>
      <c r="Q17" s="42">
        <f>'CtroExp ()'!AB184</f>
        <v>0</v>
      </c>
      <c r="R17" s="42">
        <f>'CtroExp ()'!AW184</f>
        <v>0</v>
      </c>
      <c r="S17" s="42">
        <f t="shared" si="3"/>
        <v>0</v>
      </c>
    </row>
    <row r="18" spans="1:19" s="44" customFormat="1" ht="12" customHeight="1">
      <c r="A18" s="42" t="s">
        <v>90</v>
      </c>
      <c r="B18" s="42">
        <f>'CtroExp ()'!C210</f>
        <v>0</v>
      </c>
      <c r="C18" s="42">
        <f>'CtroExp ()'!D210</f>
        <v>0</v>
      </c>
      <c r="D18" s="42">
        <f>'CtroExp ()'!E210</f>
        <v>0</v>
      </c>
      <c r="E18" s="42">
        <f>'CtroExp ()'!H210</f>
        <v>0</v>
      </c>
      <c r="F18" s="42">
        <f>'CtroExp ()'!I210</f>
        <v>0</v>
      </c>
      <c r="G18" s="42">
        <f>'CtroExp ()'!J210</f>
        <v>0</v>
      </c>
      <c r="H18" s="42">
        <f>'CtroExp ()'!K210</f>
        <v>0</v>
      </c>
      <c r="I18" s="42">
        <f>'CtroExp ()'!Q210</f>
        <v>0</v>
      </c>
      <c r="J18" s="55">
        <f t="shared" si="2"/>
        <v>0</v>
      </c>
      <c r="K18" s="42">
        <f>'CtroExp ()'!S210</f>
        <v>0</v>
      </c>
      <c r="L18" s="42">
        <f>'CtroExp ()'!W210</f>
        <v>0</v>
      </c>
      <c r="M18" s="42">
        <f>'CtroExp ()'!X210</f>
        <v>0</v>
      </c>
      <c r="N18" s="42">
        <f>'CtroExp ()'!Y210</f>
        <v>0</v>
      </c>
      <c r="O18" s="42">
        <f>'CtroExp ()'!Z210</f>
        <v>0</v>
      </c>
      <c r="P18" s="42">
        <f>'CtroExp ()'!AA210</f>
        <v>0</v>
      </c>
      <c r="Q18" s="42">
        <f>'CtroExp ()'!AB210</f>
        <v>0</v>
      </c>
      <c r="R18" s="42">
        <f>'CtroExp ()'!AW210</f>
        <v>0</v>
      </c>
      <c r="S18" s="42">
        <f t="shared" si="3"/>
        <v>0</v>
      </c>
    </row>
    <row r="19" spans="1:19" s="44" customFormat="1" ht="12" customHeight="1">
      <c r="A19" s="48" t="s">
        <v>124</v>
      </c>
      <c r="B19" s="42">
        <f>'CtroExp ()'!C223</f>
        <v>0</v>
      </c>
      <c r="C19" s="42">
        <f>'CtroExp ()'!D223</f>
        <v>0</v>
      </c>
      <c r="D19" s="42">
        <f>'CtroExp ()'!E223</f>
        <v>0</v>
      </c>
      <c r="E19" s="42">
        <f>'CtroExp ()'!H223</f>
        <v>0</v>
      </c>
      <c r="F19" s="42">
        <f>'CtroExp ()'!I223</f>
        <v>0</v>
      </c>
      <c r="G19" s="42">
        <f>'CtroExp ()'!J223</f>
        <v>0</v>
      </c>
      <c r="H19" s="42">
        <f>'CtroExp ()'!K223</f>
        <v>0</v>
      </c>
      <c r="I19" s="42">
        <f>'CtroExp ()'!Q223</f>
        <v>0</v>
      </c>
      <c r="J19" s="55">
        <f t="shared" si="2"/>
        <v>0</v>
      </c>
      <c r="K19" s="42">
        <f>'CtroExp ()'!S223</f>
        <v>0</v>
      </c>
      <c r="L19" s="42">
        <f>'CtroExp ()'!W223</f>
        <v>0</v>
      </c>
      <c r="M19" s="42">
        <f>'CtroExp ()'!X223</f>
        <v>12000</v>
      </c>
      <c r="N19" s="42">
        <f>'CtroExp ()'!Y223</f>
        <v>0</v>
      </c>
      <c r="O19" s="42">
        <f>'CtroExp ()'!Z223</f>
        <v>0</v>
      </c>
      <c r="P19" s="42">
        <f>'CtroExp ()'!AA223</f>
        <v>0</v>
      </c>
      <c r="Q19" s="42">
        <f>'CtroExp ()'!AB223</f>
        <v>0</v>
      </c>
      <c r="R19" s="42">
        <f>'CtroExp ()'!AW223</f>
        <v>0</v>
      </c>
      <c r="S19" s="42">
        <f t="shared" si="3"/>
        <v>12000</v>
      </c>
    </row>
    <row r="20" spans="1:19" s="44" customFormat="1" ht="12" customHeight="1">
      <c r="A20" s="46" t="s">
        <v>141</v>
      </c>
      <c r="B20" s="42">
        <f>'CtroExp ()'!C236</f>
        <v>0</v>
      </c>
      <c r="C20" s="42">
        <f>'CtroExp ()'!D236</f>
        <v>0</v>
      </c>
      <c r="D20" s="42">
        <f>'CtroExp ()'!E236</f>
        <v>0</v>
      </c>
      <c r="E20" s="42">
        <f>'CtroExp ()'!H236</f>
        <v>0</v>
      </c>
      <c r="F20" s="42">
        <f>'CtroExp ()'!I236</f>
        <v>0</v>
      </c>
      <c r="G20" s="42">
        <f>'CtroExp ()'!J236</f>
        <v>0</v>
      </c>
      <c r="H20" s="42">
        <f>'CtroExp ()'!K236</f>
        <v>0</v>
      </c>
      <c r="I20" s="42">
        <f>'CtroExp ()'!Q236</f>
        <v>0</v>
      </c>
      <c r="J20" s="55">
        <f t="shared" si="2"/>
        <v>0</v>
      </c>
      <c r="K20" s="42">
        <f>'CtroExp ()'!S236</f>
        <v>0</v>
      </c>
      <c r="L20" s="42">
        <f>'CtroExp ()'!W236</f>
        <v>0</v>
      </c>
      <c r="M20" s="42">
        <f>'CtroExp ()'!X236</f>
        <v>0</v>
      </c>
      <c r="N20" s="42">
        <f>'CtroExp ()'!Y236</f>
        <v>0</v>
      </c>
      <c r="O20" s="42">
        <f>'CtroExp ()'!Z236</f>
        <v>0</v>
      </c>
      <c r="P20" s="42">
        <f>'CtroExp ()'!AA236</f>
        <v>0</v>
      </c>
      <c r="Q20" s="42">
        <f>'CtroExp ()'!AB236</f>
        <v>0</v>
      </c>
      <c r="R20" s="42">
        <f>'CtroExp ()'!AW236</f>
        <v>0</v>
      </c>
      <c r="S20" s="42">
        <f t="shared" si="3"/>
        <v>0</v>
      </c>
    </row>
    <row r="21" spans="1:19" ht="17.25" customHeight="1">
      <c r="A21" s="14" t="s">
        <v>16</v>
      </c>
      <c r="B21" s="14">
        <f aca="true" t="shared" si="4" ref="B21:S21">SUM(B4:B20)</f>
        <v>2000</v>
      </c>
      <c r="C21" s="14">
        <f t="shared" si="4"/>
        <v>60200</v>
      </c>
      <c r="D21" s="14">
        <f t="shared" si="4"/>
        <v>0</v>
      </c>
      <c r="E21" s="14">
        <f t="shared" si="4"/>
        <v>510585.23</v>
      </c>
      <c r="F21" s="14">
        <f t="shared" si="4"/>
        <v>0</v>
      </c>
      <c r="G21" s="14">
        <f t="shared" si="4"/>
        <v>0</v>
      </c>
      <c r="H21" s="14">
        <f t="shared" si="4"/>
        <v>0</v>
      </c>
      <c r="I21" s="14">
        <f t="shared" si="4"/>
        <v>0</v>
      </c>
      <c r="J21" s="16">
        <f t="shared" si="4"/>
        <v>572785.23</v>
      </c>
      <c r="K21" s="17">
        <f t="shared" si="4"/>
        <v>18208.495000000003</v>
      </c>
      <c r="L21" s="14">
        <f t="shared" si="4"/>
        <v>2016149.555</v>
      </c>
      <c r="M21" s="14">
        <f t="shared" si="4"/>
        <v>59142</v>
      </c>
      <c r="N21" s="14">
        <f t="shared" si="4"/>
        <v>0</v>
      </c>
      <c r="O21" s="14">
        <f t="shared" si="4"/>
        <v>0</v>
      </c>
      <c r="P21" s="14">
        <f t="shared" si="4"/>
        <v>15838.326</v>
      </c>
      <c r="Q21" s="14">
        <f t="shared" si="4"/>
        <v>155775.33000000002</v>
      </c>
      <c r="R21" s="14">
        <f t="shared" si="4"/>
        <v>6338.93</v>
      </c>
      <c r="S21" s="14">
        <f t="shared" si="4"/>
        <v>2271452.636</v>
      </c>
    </row>
    <row r="22" spans="1:19" ht="21.75" customHeight="1">
      <c r="A22" s="149" t="s">
        <v>154</v>
      </c>
      <c r="B22" s="149"/>
      <c r="C22" s="149"/>
      <c r="D22" s="149"/>
      <c r="E22" s="149"/>
      <c r="F22" s="149"/>
      <c r="G22" s="149"/>
      <c r="H22" s="149"/>
      <c r="I22" s="149"/>
      <c r="J22" s="149"/>
      <c r="K22" s="149"/>
      <c r="L22" s="149"/>
      <c r="M22" s="149"/>
      <c r="N22" s="149"/>
      <c r="O22" s="149"/>
      <c r="P22" s="149"/>
      <c r="Q22" s="149"/>
      <c r="R22" s="149"/>
      <c r="S22" s="149"/>
    </row>
    <row r="23" spans="1:11" ht="10.5" customHeight="1">
      <c r="A23" s="56"/>
      <c r="B23" s="57"/>
      <c r="C23" s="5"/>
      <c r="D23" s="5"/>
      <c r="E23" s="5"/>
      <c r="F23" s="5"/>
      <c r="K23" s="4"/>
    </row>
    <row r="28" ht="12.75" customHeight="1"/>
  </sheetData>
  <sheetProtection/>
  <mergeCells count="1">
    <mergeCell ref="A22:S2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6.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204</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()'!C3</f>
        <v>0</v>
      </c>
      <c r="C4" s="41">
        <f>'CtroExp ()'!D3</f>
        <v>0</v>
      </c>
      <c r="D4" s="41">
        <f>'CtroExp ()'!E3</f>
        <v>0</v>
      </c>
      <c r="E4" s="41">
        <f>'CtroExp ()'!H3</f>
        <v>8020</v>
      </c>
      <c r="F4" s="41">
        <f>'CtroExp ()'!I3</f>
        <v>0</v>
      </c>
      <c r="G4" s="41">
        <f>'CtroExp ()'!J3</f>
        <v>0</v>
      </c>
      <c r="H4" s="41">
        <f>'CtroExp ()'!K3</f>
        <v>0</v>
      </c>
      <c r="I4" s="41">
        <f>'CtroExp ()'!Q3</f>
        <v>0</v>
      </c>
      <c r="J4" s="43">
        <f>SUM(B4:I4)</f>
        <v>8020</v>
      </c>
      <c r="K4" s="41">
        <f>'CtroExp ()'!S3</f>
        <v>0</v>
      </c>
      <c r="L4" s="41">
        <f>'CtroExp ()'!W3</f>
        <v>95565</v>
      </c>
      <c r="M4" s="41">
        <f>'CtroExp ()'!X3</f>
        <v>0</v>
      </c>
      <c r="N4" s="41">
        <f>'CtroExp ()'!Y3</f>
        <v>0</v>
      </c>
      <c r="O4" s="41">
        <f>'CtroExp ()'!Z3</f>
        <v>0</v>
      </c>
      <c r="P4" s="41">
        <f>'CtroExp ()'!AA3</f>
        <v>0</v>
      </c>
      <c r="Q4" s="41">
        <f>'CtroExp ()'!AB3</f>
        <v>11000</v>
      </c>
      <c r="R4" s="41">
        <f>'CtroExp ()'!AW3</f>
        <v>0</v>
      </c>
      <c r="S4" s="41">
        <f>SUM(K4:R4)</f>
        <v>106565</v>
      </c>
      <c r="T4" s="49"/>
    </row>
    <row r="5" spans="1:20" s="44" customFormat="1" ht="12" customHeight="1">
      <c r="A5" s="103" t="s">
        <v>148</v>
      </c>
      <c r="B5" s="41">
        <f>'CtroExp ()'!C16</f>
        <v>0</v>
      </c>
      <c r="C5" s="41">
        <f>'CtroExp ()'!D16</f>
        <v>0</v>
      </c>
      <c r="D5" s="41">
        <f>'CtroExp ()'!E16</f>
        <v>0</v>
      </c>
      <c r="E5" s="41">
        <f>'CtroExp ()'!H16</f>
        <v>41000</v>
      </c>
      <c r="F5" s="41">
        <f>'CtroExp ()'!I16</f>
        <v>0</v>
      </c>
      <c r="G5" s="41">
        <f>'CtroExp ()'!J16</f>
        <v>0</v>
      </c>
      <c r="H5" s="41">
        <f>'CtroExp ()'!K16</f>
        <v>0</v>
      </c>
      <c r="I5" s="41">
        <f>'CtroExp ()'!Q16</f>
        <v>0</v>
      </c>
      <c r="J5" s="43">
        <f>SUM(B5:I5)</f>
        <v>41000</v>
      </c>
      <c r="K5" s="41">
        <f>'CtroExp ()'!S16</f>
        <v>0</v>
      </c>
      <c r="L5" s="41">
        <f>'CtroExp ()'!W16</f>
        <v>234165.84</v>
      </c>
      <c r="M5" s="41">
        <f>'CtroExp ()'!X16</f>
        <v>0</v>
      </c>
      <c r="N5" s="41">
        <f>'CtroExp ()'!Y16</f>
        <v>0</v>
      </c>
      <c r="O5" s="41">
        <f>'CtroExp ()'!Z16</f>
        <v>0</v>
      </c>
      <c r="P5" s="41">
        <f>'CtroExp ()'!AA16</f>
        <v>0</v>
      </c>
      <c r="Q5" s="41">
        <f>'CtroExp ()'!AB16</f>
        <v>23772.17</v>
      </c>
      <c r="R5" s="41">
        <f>'CtroExp ()'!AW16</f>
        <v>8000</v>
      </c>
      <c r="S5" s="41">
        <f>SUM(K5:R5)</f>
        <v>265938.01</v>
      </c>
      <c r="T5" s="49"/>
    </row>
    <row r="6" spans="1:20" s="44" customFormat="1" ht="11.25" customHeight="1">
      <c r="A6" s="103" t="s">
        <v>155</v>
      </c>
      <c r="B6" s="41">
        <f>'CtroExp ()'!C29</f>
        <v>0</v>
      </c>
      <c r="C6" s="41">
        <f>'CtroExp ()'!D29</f>
        <v>0</v>
      </c>
      <c r="D6" s="41">
        <f>'CtroExp ()'!E29</f>
        <v>0</v>
      </c>
      <c r="E6" s="41">
        <f>'CtroExp ()'!H29</f>
        <v>59100</v>
      </c>
      <c r="F6" s="41">
        <f>'CtroExp ()'!I29</f>
        <v>0</v>
      </c>
      <c r="G6" s="41">
        <f>'CtroExp ()'!J29</f>
        <v>0</v>
      </c>
      <c r="H6" s="41">
        <f>'CtroExp ()'!K29</f>
        <v>0</v>
      </c>
      <c r="I6" s="41">
        <f>'CtroExp ()'!Q29</f>
        <v>0</v>
      </c>
      <c r="J6" s="43">
        <f>SUM(B6:I6)</f>
        <v>59100</v>
      </c>
      <c r="K6" s="41">
        <f>'CtroExp ()'!S29</f>
        <v>0</v>
      </c>
      <c r="L6" s="41">
        <f>'CtroExp ()'!W29</f>
        <v>159661</v>
      </c>
      <c r="M6" s="41">
        <f>'CtroExp ()'!X29</f>
        <v>0</v>
      </c>
      <c r="N6" s="41">
        <f>'CtroExp ()'!Y29</f>
        <v>0</v>
      </c>
      <c r="O6" s="41">
        <f>'CtroExp ()'!Z29</f>
        <v>0</v>
      </c>
      <c r="P6" s="41">
        <f>'CtroExp ()'!AA29</f>
        <v>0</v>
      </c>
      <c r="Q6" s="41">
        <f>'CtroExp ()'!AB29</f>
        <v>12033</v>
      </c>
      <c r="R6" s="41">
        <f>'CtroExp ()'!AW29</f>
        <v>0</v>
      </c>
      <c r="S6" s="41">
        <f>SUM(K6:R6)</f>
        <v>171694</v>
      </c>
      <c r="T6" s="49"/>
    </row>
    <row r="7" spans="1:19" s="44" customFormat="1" ht="11.25" customHeight="1">
      <c r="A7" s="41" t="s">
        <v>10</v>
      </c>
      <c r="B7" s="41">
        <f>'CtroExp ()'!C42</f>
        <v>0</v>
      </c>
      <c r="C7" s="41">
        <f>'CtroExp ()'!D42</f>
        <v>0</v>
      </c>
      <c r="D7" s="41">
        <f>'CtroExp ()'!E42</f>
        <v>0</v>
      </c>
      <c r="E7" s="41">
        <f>'CtroExp ()'!H42</f>
        <v>108000</v>
      </c>
      <c r="F7" s="41">
        <f>'CtroExp ()'!I42</f>
        <v>0</v>
      </c>
      <c r="G7" s="41">
        <f>'CtroExp ()'!J42</f>
        <v>0</v>
      </c>
      <c r="H7" s="41">
        <f>'CtroExp ()'!K42</f>
        <v>0</v>
      </c>
      <c r="I7" s="41">
        <f>'CtroExp ()'!Q42</f>
        <v>0</v>
      </c>
      <c r="J7" s="43">
        <f>SUM(B7:I7)</f>
        <v>108000</v>
      </c>
      <c r="K7" s="41">
        <f>'CtroExp ()'!S42</f>
        <v>0</v>
      </c>
      <c r="L7" s="41">
        <f>'CtroExp ()'!W42</f>
        <v>597763.41</v>
      </c>
      <c r="M7" s="41">
        <f>'CtroExp ()'!X42</f>
        <v>0</v>
      </c>
      <c r="N7" s="41">
        <f>'CtroExp ()'!Y42</f>
        <v>0</v>
      </c>
      <c r="O7" s="41">
        <f>'CtroExp ()'!Z42</f>
        <v>0</v>
      </c>
      <c r="P7" s="41">
        <f>'CtroExp ()'!AA42</f>
        <v>10732.62</v>
      </c>
      <c r="Q7" s="41">
        <f>'CtroExp ()'!AB42</f>
        <v>46238.15</v>
      </c>
      <c r="R7" s="41">
        <f>'CtroExp ()'!AW42</f>
        <v>0</v>
      </c>
      <c r="S7" s="41">
        <f>SUM(K7:R7)</f>
        <v>654734.18</v>
      </c>
    </row>
    <row r="8" spans="1:19" s="44" customFormat="1" ht="11.25" customHeight="1">
      <c r="A8" s="41" t="s">
        <v>11</v>
      </c>
      <c r="B8" s="41">
        <f>'CtroExp ()'!C55</f>
        <v>0</v>
      </c>
      <c r="C8" s="41">
        <f>'CtroExp ()'!D55</f>
        <v>0</v>
      </c>
      <c r="D8" s="41">
        <f>'CtroExp ()'!E55</f>
        <v>0</v>
      </c>
      <c r="E8" s="41">
        <f>'CtroExp ()'!H55</f>
        <v>36374</v>
      </c>
      <c r="F8" s="41">
        <f>'CtroExp ()'!I55</f>
        <v>0</v>
      </c>
      <c r="G8" s="41">
        <f>'CtroExp ()'!J55</f>
        <v>0</v>
      </c>
      <c r="H8" s="41">
        <f>'CtroExp ()'!K55</f>
        <v>0</v>
      </c>
      <c r="I8" s="41">
        <f>'CtroExp ()'!Q55</f>
        <v>0</v>
      </c>
      <c r="J8" s="43">
        <f aca="true" t="shared" si="0" ref="J8:J13">SUM(B8:I8)</f>
        <v>36374</v>
      </c>
      <c r="K8" s="41">
        <f>'CtroExp ()'!S55</f>
        <v>58565.675</v>
      </c>
      <c r="L8" s="41">
        <f>'CtroExp ()'!W55</f>
        <v>56886</v>
      </c>
      <c r="M8" s="41">
        <f>'CtroExp ()'!X55</f>
        <v>0</v>
      </c>
      <c r="N8" s="41">
        <f>'CtroExp ()'!Y55</f>
        <v>0</v>
      </c>
      <c r="O8" s="41">
        <f>'CtroExp ()'!Z55</f>
        <v>0</v>
      </c>
      <c r="P8" s="41">
        <f>'CtroExp ()'!AA55</f>
        <v>0</v>
      </c>
      <c r="Q8" s="41">
        <f>'CtroExp ()'!AB55</f>
        <v>0</v>
      </c>
      <c r="R8" s="41">
        <f>'CtroExp ()'!AW55</f>
        <v>0</v>
      </c>
      <c r="S8" s="41">
        <f aca="true" t="shared" si="1" ref="S8:S13">SUM(K8:R8)</f>
        <v>115451.675</v>
      </c>
    </row>
    <row r="9" spans="1:19" s="44" customFormat="1" ht="11.25" customHeight="1">
      <c r="A9" s="42" t="s">
        <v>164</v>
      </c>
      <c r="B9" s="42">
        <f>'CtroExp ()'!C68</f>
        <v>0</v>
      </c>
      <c r="C9" s="42">
        <f>'CtroExp ()'!D68</f>
        <v>4000</v>
      </c>
      <c r="D9" s="42">
        <f>'CtroExp ()'!E68</f>
        <v>0</v>
      </c>
      <c r="E9" s="42">
        <f>'CtroExp ()'!H68</f>
        <v>15500</v>
      </c>
      <c r="F9" s="42">
        <f>'CtroExp ()'!I68</f>
        <v>0</v>
      </c>
      <c r="G9" s="42">
        <f>'CtroExp ()'!J68</f>
        <v>0</v>
      </c>
      <c r="H9" s="42">
        <f>'CtroExp ()'!K68</f>
        <v>0</v>
      </c>
      <c r="I9" s="42">
        <f>'CtroExp ()'!Q68</f>
        <v>0</v>
      </c>
      <c r="J9" s="55">
        <f t="shared" si="0"/>
        <v>19500</v>
      </c>
      <c r="K9" s="42">
        <f>'CtroExp ()'!S68</f>
        <v>0</v>
      </c>
      <c r="L9" s="42">
        <f>'CtroExp ()'!W68</f>
        <v>48900</v>
      </c>
      <c r="M9" s="42">
        <f>'CtroExp ()'!X68</f>
        <v>7700</v>
      </c>
      <c r="N9" s="42">
        <f>'CtroExp ()'!Y68</f>
        <v>0</v>
      </c>
      <c r="O9" s="42">
        <f>'CtroExp ()'!Z68</f>
        <v>0</v>
      </c>
      <c r="P9" s="42">
        <f>'CtroExp ()'!AA68</f>
        <v>0</v>
      </c>
      <c r="Q9" s="42">
        <f>'CtroExp ()'!AB68</f>
        <v>5567</v>
      </c>
      <c r="R9" s="42">
        <f>'CtroExp ()'!AW68</f>
        <v>0</v>
      </c>
      <c r="S9" s="42">
        <f t="shared" si="1"/>
        <v>62167</v>
      </c>
    </row>
    <row r="10" spans="1:19" s="45" customFormat="1" ht="11.25" customHeight="1">
      <c r="A10" s="42" t="s">
        <v>167</v>
      </c>
      <c r="B10" s="42">
        <f>'CtroExp ()'!C81</f>
        <v>0</v>
      </c>
      <c r="C10" s="42">
        <f>'CtroExp ()'!D81</f>
        <v>0</v>
      </c>
      <c r="D10" s="42">
        <f>'CtroExp ()'!E81</f>
        <v>0</v>
      </c>
      <c r="E10" s="42">
        <f>'CtroExp ()'!H81</f>
        <v>13300</v>
      </c>
      <c r="F10" s="42">
        <f>'CtroExp ()'!I81</f>
        <v>0</v>
      </c>
      <c r="G10" s="42">
        <f>'CtroExp ()'!J81</f>
        <v>0</v>
      </c>
      <c r="H10" s="42">
        <f>'CtroExp ()'!K81</f>
        <v>0</v>
      </c>
      <c r="I10" s="42">
        <f>'CtroExp ()'!Q81</f>
        <v>0</v>
      </c>
      <c r="J10" s="55">
        <f t="shared" si="0"/>
        <v>13300</v>
      </c>
      <c r="K10" s="42">
        <f>'CtroExp ()'!S81</f>
        <v>0</v>
      </c>
      <c r="L10" s="42">
        <f>'CtroExp ()'!W81</f>
        <v>33000</v>
      </c>
      <c r="M10" s="42">
        <f>'CtroExp ()'!X81</f>
        <v>0</v>
      </c>
      <c r="N10" s="42">
        <f>'CtroExp ()'!Y81</f>
        <v>0</v>
      </c>
      <c r="O10" s="42">
        <f>'CtroExp ()'!Z81</f>
        <v>0</v>
      </c>
      <c r="P10" s="42">
        <f>'CtroExp ()'!AA81</f>
        <v>0</v>
      </c>
      <c r="Q10" s="42">
        <f>'CtroExp ()'!AB81</f>
        <v>0</v>
      </c>
      <c r="R10" s="42">
        <f>'CtroExp ()'!AW81</f>
        <v>0</v>
      </c>
      <c r="S10" s="42">
        <f t="shared" si="1"/>
        <v>33000</v>
      </c>
    </row>
    <row r="11" spans="1:19" s="44" customFormat="1" ht="11.25" customHeight="1">
      <c r="A11" s="41" t="s">
        <v>12</v>
      </c>
      <c r="B11" s="67">
        <f>'CtroExp ()'!C94</f>
        <v>0</v>
      </c>
      <c r="C11" s="41">
        <f>'CtroExp ()'!D94</f>
        <v>0</v>
      </c>
      <c r="D11" s="41">
        <f>'CtroExp ()'!E94</f>
        <v>0</v>
      </c>
      <c r="E11" s="41">
        <f>'CtroExp ()'!H94</f>
        <v>15010.62</v>
      </c>
      <c r="F11" s="41">
        <f>'CtroExp ()'!I94</f>
        <v>0</v>
      </c>
      <c r="G11" s="41">
        <f>'CtroExp ()'!J94</f>
        <v>0</v>
      </c>
      <c r="H11" s="41">
        <f>'CtroExp ()'!K94</f>
        <v>3674</v>
      </c>
      <c r="I11" s="41">
        <f>'CtroExp ()'!Q94</f>
        <v>1000</v>
      </c>
      <c r="J11" s="43">
        <f t="shared" si="0"/>
        <v>19684.620000000003</v>
      </c>
      <c r="K11" s="41">
        <f>'CtroExp ()'!S94</f>
        <v>0</v>
      </c>
      <c r="L11" s="41">
        <f>'CtroExp ()'!W94</f>
        <v>72385</v>
      </c>
      <c r="M11" s="41">
        <f>'CtroExp ()'!X94</f>
        <v>0</v>
      </c>
      <c r="N11" s="41">
        <f>'CtroExp ()'!Y94</f>
        <v>0</v>
      </c>
      <c r="O11" s="41">
        <f>'CtroExp ()'!Z94</f>
        <v>0</v>
      </c>
      <c r="P11" s="41">
        <f>'CtroExp ()'!AA94</f>
        <v>0</v>
      </c>
      <c r="Q11" s="41">
        <f>'CtroExp ()'!AB94</f>
        <v>200.34</v>
      </c>
      <c r="R11" s="41">
        <f>'CtroExp ()'!AW94</f>
        <v>1291.32</v>
      </c>
      <c r="S11" s="41">
        <f t="shared" si="1"/>
        <v>73876.66</v>
      </c>
    </row>
    <row r="12" spans="1:19" s="45" customFormat="1" ht="11.25" customHeight="1">
      <c r="A12" s="42" t="s">
        <v>13</v>
      </c>
      <c r="B12" s="42">
        <f>'CtroExp ()'!C107</f>
        <v>0</v>
      </c>
      <c r="C12" s="42">
        <f>'CtroExp ()'!D107</f>
        <v>0</v>
      </c>
      <c r="D12" s="42">
        <f>'CtroExp ()'!E107</f>
        <v>0</v>
      </c>
      <c r="E12" s="42">
        <f>'CtroExp ()'!H107</f>
        <v>0</v>
      </c>
      <c r="F12" s="42">
        <f>'CtroExp ()'!I107</f>
        <v>0</v>
      </c>
      <c r="G12" s="42">
        <f>'CtroExp ()'!J107</f>
        <v>0</v>
      </c>
      <c r="H12" s="42">
        <f>'CtroExp ()'!K107</f>
        <v>0</v>
      </c>
      <c r="I12" s="42">
        <f>'CtroExp ()'!Q107</f>
        <v>0</v>
      </c>
      <c r="J12" s="55">
        <f t="shared" si="0"/>
        <v>0</v>
      </c>
      <c r="K12" s="42">
        <f>'CtroExp ()'!S107</f>
        <v>0</v>
      </c>
      <c r="L12" s="42">
        <f>'CtroExp ()'!W107</f>
        <v>0</v>
      </c>
      <c r="M12" s="42">
        <f>'CtroExp ()'!X107</f>
        <v>0</v>
      </c>
      <c r="N12" s="42">
        <f>'CtroExp ()'!Y107</f>
        <v>0</v>
      </c>
      <c r="O12" s="42">
        <f>'CtroExp ()'!Z107</f>
        <v>0</v>
      </c>
      <c r="P12" s="42">
        <f>'CtroExp ()'!AA107</f>
        <v>0</v>
      </c>
      <c r="Q12" s="42">
        <f>'CtroExp ()'!AB107</f>
        <v>0</v>
      </c>
      <c r="R12" s="42">
        <f>'CtroExp ()'!AW107</f>
        <v>0</v>
      </c>
      <c r="S12" s="42">
        <f t="shared" si="1"/>
        <v>0</v>
      </c>
    </row>
    <row r="13" spans="1:19" s="44" customFormat="1" ht="11.25" customHeight="1">
      <c r="A13" s="41" t="s">
        <v>14</v>
      </c>
      <c r="B13" s="41">
        <f>'CtroExp ()'!C120</f>
        <v>5000</v>
      </c>
      <c r="C13" s="41">
        <f>'CtroExp ()'!D120</f>
        <v>39520</v>
      </c>
      <c r="D13" s="41">
        <f>'CtroExp ()'!E120</f>
        <v>0</v>
      </c>
      <c r="E13" s="41">
        <f>'CtroExp ()'!H120</f>
        <v>44737</v>
      </c>
      <c r="F13" s="41">
        <f>'CtroExp ()'!I120</f>
        <v>0</v>
      </c>
      <c r="G13" s="41">
        <f>'CtroExp ()'!J120</f>
        <v>0</v>
      </c>
      <c r="H13" s="41">
        <f>'CtroExp ()'!K120</f>
        <v>0</v>
      </c>
      <c r="I13" s="41">
        <f>'CtroExp ()'!Q120</f>
        <v>0</v>
      </c>
      <c r="J13" s="43">
        <f t="shared" si="0"/>
        <v>89257</v>
      </c>
      <c r="K13" s="41">
        <f>'CtroExp ()'!S120</f>
        <v>0</v>
      </c>
      <c r="L13" s="41">
        <f>'CtroExp ()'!W120</f>
        <v>136594</v>
      </c>
      <c r="M13" s="41">
        <f>'CtroExp ()'!X120</f>
        <v>28577</v>
      </c>
      <c r="N13" s="41">
        <f>'CtroExp ()'!Y120</f>
        <v>0</v>
      </c>
      <c r="O13" s="41">
        <f>'CtroExp ()'!Z120</f>
        <v>0</v>
      </c>
      <c r="P13" s="41">
        <f>'CtroExp ()'!AA120</f>
        <v>900</v>
      </c>
      <c r="Q13" s="41">
        <f>'CtroExp ()'!AB120</f>
        <v>20242</v>
      </c>
      <c r="R13" s="41">
        <f>'CtroExp ()'!AW120</f>
        <v>3000</v>
      </c>
      <c r="S13" s="41">
        <f t="shared" si="1"/>
        <v>189313</v>
      </c>
    </row>
    <row r="14" spans="1:19" s="44" customFormat="1" ht="11.25" customHeight="1">
      <c r="A14" s="41" t="s">
        <v>83</v>
      </c>
      <c r="B14" s="41">
        <f>'CtroExp ()'!C133</f>
        <v>0</v>
      </c>
      <c r="C14" s="41">
        <f>'CtroExp ()'!D133</f>
        <v>0</v>
      </c>
      <c r="D14" s="41">
        <f>'CtroExp ()'!E133</f>
        <v>0</v>
      </c>
      <c r="E14" s="41">
        <f>'CtroExp ()'!H133</f>
        <v>72500</v>
      </c>
      <c r="F14" s="41">
        <f>'CtroExp ()'!I133</f>
        <v>0</v>
      </c>
      <c r="G14" s="41">
        <f>'CtroExp ()'!J133</f>
        <v>0</v>
      </c>
      <c r="H14" s="41">
        <f>'CtroExp ()'!K133</f>
        <v>0</v>
      </c>
      <c r="I14" s="41">
        <f>'CtroExp ()'!Q133</f>
        <v>0</v>
      </c>
      <c r="J14" s="43">
        <f aca="true" t="shared" si="2" ref="J14:J20">SUM(B14:I14)</f>
        <v>72500</v>
      </c>
      <c r="K14" s="41">
        <f>'CtroExp ()'!S133</f>
        <v>0</v>
      </c>
      <c r="L14" s="41">
        <f>'CtroExp ()'!W133</f>
        <v>126473</v>
      </c>
      <c r="M14" s="41">
        <f>'CtroExp ()'!X133</f>
        <v>0</v>
      </c>
      <c r="N14" s="41">
        <f>'CtroExp ()'!Y133</f>
        <v>0</v>
      </c>
      <c r="O14" s="41">
        <f>'CtroExp ()'!Z133</f>
        <v>0</v>
      </c>
      <c r="P14" s="41">
        <f>'CtroExp ()'!AA133</f>
        <v>3200</v>
      </c>
      <c r="Q14" s="41">
        <f>'CtroExp ()'!AB133</f>
        <v>8025</v>
      </c>
      <c r="R14" s="41">
        <f>'CtroExp ()'!AW133</f>
        <v>0</v>
      </c>
      <c r="S14" s="41">
        <f aca="true" t="shared" si="3" ref="S14:S20">SUM(K14:R14)</f>
        <v>137698</v>
      </c>
    </row>
    <row r="15" spans="1:19" s="44" customFormat="1" ht="11.25" customHeight="1">
      <c r="A15" s="42" t="s">
        <v>85</v>
      </c>
      <c r="B15" s="42">
        <f>'CtroExp ()'!C146</f>
        <v>0</v>
      </c>
      <c r="C15" s="42">
        <f>'CtroExp ()'!D146</f>
        <v>0</v>
      </c>
      <c r="D15" s="42">
        <f>'CtroExp ()'!E146</f>
        <v>0</v>
      </c>
      <c r="E15" s="42">
        <f>'CtroExp ()'!H146</f>
        <v>32640</v>
      </c>
      <c r="F15" s="42">
        <f>'CtroExp ()'!I146</f>
        <v>0</v>
      </c>
      <c r="G15" s="42">
        <f>'CtroExp ()'!J146</f>
        <v>0</v>
      </c>
      <c r="H15" s="42">
        <f>'CtroExp ()'!K146</f>
        <v>0</v>
      </c>
      <c r="I15" s="42">
        <f>'CtroExp ()'!Q146</f>
        <v>0</v>
      </c>
      <c r="J15" s="55">
        <f t="shared" si="2"/>
        <v>32640</v>
      </c>
      <c r="K15" s="42">
        <f>'CtroExp ()'!S146</f>
        <v>0</v>
      </c>
      <c r="L15" s="42">
        <f>'CtroExp ()'!W146</f>
        <v>74735.26</v>
      </c>
      <c r="M15" s="42">
        <f>'CtroExp ()'!X146</f>
        <v>0</v>
      </c>
      <c r="N15" s="42">
        <f>'CtroExp ()'!Y146</f>
        <v>0</v>
      </c>
      <c r="O15" s="42">
        <f>'CtroExp ()'!Z146</f>
        <v>0</v>
      </c>
      <c r="P15" s="42">
        <f>'CtroExp ()'!AA146</f>
        <v>0</v>
      </c>
      <c r="Q15" s="42">
        <f>'CtroExp ()'!AB146</f>
        <v>0</v>
      </c>
      <c r="R15" s="42">
        <f>'CtroExp ()'!AW146</f>
        <v>0</v>
      </c>
      <c r="S15" s="42">
        <f t="shared" si="3"/>
        <v>74735.26</v>
      </c>
    </row>
    <row r="16" spans="1:19" s="44" customFormat="1" ht="11.25" customHeight="1">
      <c r="A16" s="41" t="s">
        <v>103</v>
      </c>
      <c r="B16" s="42">
        <f>'CtroExp ()'!C172</f>
        <v>0</v>
      </c>
      <c r="C16" s="42">
        <f>'CtroExp ()'!D172</f>
        <v>0</v>
      </c>
      <c r="D16" s="42">
        <f>'CtroExp ()'!E172</f>
        <v>0</v>
      </c>
      <c r="E16" s="42">
        <f>'CtroExp ()'!H172</f>
        <v>24697</v>
      </c>
      <c r="F16" s="42">
        <f>'CtroExp ()'!I172</f>
        <v>0</v>
      </c>
      <c r="G16" s="42">
        <f>'CtroExp ()'!J172</f>
        <v>0</v>
      </c>
      <c r="H16" s="42">
        <f>'CtroExp ()'!K172</f>
        <v>0</v>
      </c>
      <c r="I16" s="42">
        <f>'CtroExp ()'!Q172</f>
        <v>0</v>
      </c>
      <c r="J16" s="55">
        <f t="shared" si="2"/>
        <v>24697</v>
      </c>
      <c r="K16" s="42">
        <f>'CtroExp ()'!S172</f>
        <v>0</v>
      </c>
      <c r="L16" s="42">
        <f>'CtroExp ()'!W172</f>
        <v>61930</v>
      </c>
      <c r="M16" s="42">
        <f>'CtroExp ()'!X172</f>
        <v>0</v>
      </c>
      <c r="N16" s="42">
        <f>'CtroExp ()'!Y172</f>
        <v>0</v>
      </c>
      <c r="O16" s="42">
        <f>'CtroExp ()'!Z172</f>
        <v>0</v>
      </c>
      <c r="P16" s="42">
        <f>'CtroExp ()'!AA172</f>
        <v>0</v>
      </c>
      <c r="Q16" s="42">
        <f>'CtroExp ()'!AB172</f>
        <v>1000</v>
      </c>
      <c r="R16" s="42">
        <f>'CtroExp ()'!AW172</f>
        <v>2000</v>
      </c>
      <c r="S16" s="42">
        <f t="shared" si="3"/>
        <v>64930</v>
      </c>
    </row>
    <row r="17" spans="1:19" s="44" customFormat="1" ht="11.25" customHeight="1">
      <c r="A17" s="41" t="s">
        <v>17</v>
      </c>
      <c r="B17" s="42">
        <f>'CtroExp ()'!C185</f>
        <v>0</v>
      </c>
      <c r="C17" s="42">
        <f>'CtroExp ()'!D185</f>
        <v>0</v>
      </c>
      <c r="D17" s="42">
        <f>'CtroExp ()'!E185</f>
        <v>0</v>
      </c>
      <c r="E17" s="42">
        <f>'CtroExp ()'!H185</f>
        <v>0</v>
      </c>
      <c r="F17" s="42">
        <f>'CtroExp ()'!I185</f>
        <v>0</v>
      </c>
      <c r="G17" s="42">
        <f>'CtroExp ()'!J185</f>
        <v>0</v>
      </c>
      <c r="H17" s="42">
        <f>'CtroExp ()'!K185</f>
        <v>0</v>
      </c>
      <c r="I17" s="42">
        <f>'CtroExp ()'!Q185</f>
        <v>0</v>
      </c>
      <c r="J17" s="55">
        <f t="shared" si="2"/>
        <v>0</v>
      </c>
      <c r="K17" s="42">
        <f>'CtroExp ()'!S185</f>
        <v>0</v>
      </c>
      <c r="L17" s="42">
        <f>'CtroExp ()'!W185</f>
        <v>0</v>
      </c>
      <c r="M17" s="42">
        <f>'CtroExp ()'!X185</f>
        <v>0</v>
      </c>
      <c r="N17" s="42">
        <f>'CtroExp ()'!Y185</f>
        <v>0</v>
      </c>
      <c r="O17" s="42">
        <f>'CtroExp ()'!Z185</f>
        <v>0</v>
      </c>
      <c r="P17" s="42">
        <f>'CtroExp ()'!AA185</f>
        <v>0</v>
      </c>
      <c r="Q17" s="42">
        <f>'CtroExp ()'!AB185</f>
        <v>0</v>
      </c>
      <c r="R17" s="42">
        <f>'CtroExp ()'!AW185</f>
        <v>0</v>
      </c>
      <c r="S17" s="42">
        <f t="shared" si="3"/>
        <v>0</v>
      </c>
    </row>
    <row r="18" spans="1:19" s="44" customFormat="1" ht="11.25" customHeight="1">
      <c r="A18" s="42" t="s">
        <v>90</v>
      </c>
      <c r="B18" s="42">
        <f>'CtroExp ()'!C211</f>
        <v>0</v>
      </c>
      <c r="C18" s="42">
        <f>'CtroExp ()'!D211</f>
        <v>0</v>
      </c>
      <c r="D18" s="42">
        <f>'CtroExp ()'!E211</f>
        <v>0</v>
      </c>
      <c r="E18" s="42">
        <f>'CtroExp ()'!H211</f>
        <v>0</v>
      </c>
      <c r="F18" s="42">
        <f>'CtroExp ()'!I211</f>
        <v>0</v>
      </c>
      <c r="G18" s="42">
        <f>'CtroExp ()'!J211</f>
        <v>0</v>
      </c>
      <c r="H18" s="42">
        <f>'CtroExp ()'!K211</f>
        <v>0</v>
      </c>
      <c r="I18" s="42">
        <f>'CtroExp ()'!Q211</f>
        <v>0</v>
      </c>
      <c r="J18" s="55">
        <f t="shared" si="2"/>
        <v>0</v>
      </c>
      <c r="K18" s="42">
        <f>'CtroExp ()'!S211</f>
        <v>0</v>
      </c>
      <c r="L18" s="42">
        <f>'CtroExp ()'!W211</f>
        <v>0</v>
      </c>
      <c r="M18" s="42">
        <f>'CtroExp ()'!X211</f>
        <v>0</v>
      </c>
      <c r="N18" s="42">
        <f>'CtroExp ()'!Y211</f>
        <v>0</v>
      </c>
      <c r="O18" s="42">
        <f>'CtroExp ()'!Z211</f>
        <v>0</v>
      </c>
      <c r="P18" s="42">
        <f>'CtroExp ()'!AA211</f>
        <v>0</v>
      </c>
      <c r="Q18" s="42">
        <f>'CtroExp ()'!AB211</f>
        <v>0</v>
      </c>
      <c r="R18" s="42">
        <f>'CtroExp ()'!AW211</f>
        <v>0</v>
      </c>
      <c r="S18" s="42">
        <f t="shared" si="3"/>
        <v>0</v>
      </c>
    </row>
    <row r="19" spans="1:19" s="44" customFormat="1" ht="11.25" customHeight="1">
      <c r="A19" s="48" t="s">
        <v>124</v>
      </c>
      <c r="B19" s="42">
        <f>'CtroExp ()'!C224</f>
        <v>0</v>
      </c>
      <c r="C19" s="42">
        <f>'CtroExp ()'!D224</f>
        <v>0</v>
      </c>
      <c r="D19" s="42">
        <f>'CtroExp ()'!E224</f>
        <v>0</v>
      </c>
      <c r="E19" s="42">
        <f>'CtroExp ()'!H224</f>
        <v>0</v>
      </c>
      <c r="F19" s="42">
        <f>'CtroExp ()'!I224</f>
        <v>0</v>
      </c>
      <c r="G19" s="42">
        <f>'CtroExp ()'!J224</f>
        <v>0</v>
      </c>
      <c r="H19" s="42">
        <f>'CtroExp ()'!K224</f>
        <v>0</v>
      </c>
      <c r="I19" s="42">
        <f>'CtroExp ()'!Q224</f>
        <v>0</v>
      </c>
      <c r="J19" s="55">
        <f t="shared" si="2"/>
        <v>0</v>
      </c>
      <c r="K19" s="42">
        <f>'CtroExp ()'!S224</f>
        <v>0</v>
      </c>
      <c r="L19" s="42">
        <f>'CtroExp ()'!W224</f>
        <v>0</v>
      </c>
      <c r="M19" s="42">
        <f>'CtroExp ()'!X224</f>
        <v>0</v>
      </c>
      <c r="N19" s="42">
        <f>'CtroExp ()'!Y224</f>
        <v>0</v>
      </c>
      <c r="O19" s="42">
        <f>'CtroExp ()'!Z224</f>
        <v>0</v>
      </c>
      <c r="P19" s="42">
        <f>'CtroExp ()'!AA224</f>
        <v>0</v>
      </c>
      <c r="Q19" s="42">
        <f>'CtroExp ()'!AB224</f>
        <v>0</v>
      </c>
      <c r="R19" s="42">
        <f>'CtroExp ()'!AW224</f>
        <v>0</v>
      </c>
      <c r="S19" s="42">
        <f t="shared" si="3"/>
        <v>0</v>
      </c>
    </row>
    <row r="20" spans="1:19" s="44" customFormat="1" ht="11.25" customHeight="1">
      <c r="A20" s="46" t="s">
        <v>166</v>
      </c>
      <c r="B20" s="42">
        <f>'CtroExp ()'!C237</f>
        <v>0</v>
      </c>
      <c r="C20" s="42">
        <f>'CtroExp ()'!D237</f>
        <v>0</v>
      </c>
      <c r="D20" s="42">
        <f>'CtroExp ()'!E237</f>
        <v>0</v>
      </c>
      <c r="E20" s="42">
        <f>'CtroExp ()'!H237</f>
        <v>0</v>
      </c>
      <c r="F20" s="42">
        <f>'CtroExp ()'!I237</f>
        <v>0</v>
      </c>
      <c r="G20" s="42">
        <f>'CtroExp ()'!J237</f>
        <v>0</v>
      </c>
      <c r="H20" s="42">
        <f>'CtroExp ()'!K237</f>
        <v>0</v>
      </c>
      <c r="I20" s="42">
        <f>'CtroExp ()'!Q237</f>
        <v>0</v>
      </c>
      <c r="J20" s="55">
        <f t="shared" si="2"/>
        <v>0</v>
      </c>
      <c r="K20" s="42">
        <f>'CtroExp ()'!S237</f>
        <v>0</v>
      </c>
      <c r="L20" s="42">
        <f>'CtroExp ()'!W237</f>
        <v>0</v>
      </c>
      <c r="M20" s="42">
        <f>'CtroExp ()'!X237</f>
        <v>0</v>
      </c>
      <c r="N20" s="42">
        <f>'CtroExp ()'!Y237</f>
        <v>0</v>
      </c>
      <c r="O20" s="42">
        <f>'CtroExp ()'!Z237</f>
        <v>0</v>
      </c>
      <c r="P20" s="42">
        <f>'CtroExp ()'!AA237</f>
        <v>0</v>
      </c>
      <c r="Q20" s="42">
        <f>'CtroExp ()'!AB237</f>
        <v>0</v>
      </c>
      <c r="R20" s="42">
        <f>'CtroExp ()'!AW237</f>
        <v>0</v>
      </c>
      <c r="S20" s="42">
        <f t="shared" si="3"/>
        <v>0</v>
      </c>
    </row>
    <row r="21" spans="1:19" s="2" customFormat="1" ht="12" customHeight="1">
      <c r="A21" s="14" t="s">
        <v>16</v>
      </c>
      <c r="B21" s="14">
        <f aca="true" t="shared" si="4" ref="B21:S21">SUM(B4:B20)</f>
        <v>5000</v>
      </c>
      <c r="C21" s="14">
        <f t="shared" si="4"/>
        <v>43520</v>
      </c>
      <c r="D21" s="14">
        <f t="shared" si="4"/>
        <v>0</v>
      </c>
      <c r="E21" s="14">
        <f t="shared" si="4"/>
        <v>470878.62</v>
      </c>
      <c r="F21" s="14">
        <f t="shared" si="4"/>
        <v>0</v>
      </c>
      <c r="G21" s="14">
        <f t="shared" si="4"/>
        <v>0</v>
      </c>
      <c r="H21" s="14">
        <f t="shared" si="4"/>
        <v>3674</v>
      </c>
      <c r="I21" s="14">
        <f t="shared" si="4"/>
        <v>1000</v>
      </c>
      <c r="J21" s="16">
        <f t="shared" si="4"/>
        <v>524072.62</v>
      </c>
      <c r="K21" s="17">
        <f t="shared" si="4"/>
        <v>58565.675</v>
      </c>
      <c r="L21" s="14">
        <f t="shared" si="4"/>
        <v>1698058.51</v>
      </c>
      <c r="M21" s="14">
        <f t="shared" si="4"/>
        <v>36277</v>
      </c>
      <c r="N21" s="14">
        <f t="shared" si="4"/>
        <v>0</v>
      </c>
      <c r="O21" s="14">
        <f t="shared" si="4"/>
        <v>0</v>
      </c>
      <c r="P21" s="14">
        <f t="shared" si="4"/>
        <v>14832.62</v>
      </c>
      <c r="Q21" s="14">
        <f t="shared" si="4"/>
        <v>128077.66</v>
      </c>
      <c r="R21" s="14">
        <f t="shared" si="4"/>
        <v>14291.32</v>
      </c>
      <c r="S21" s="14">
        <f t="shared" si="4"/>
        <v>1950102.785</v>
      </c>
    </row>
    <row r="22" ht="18" customHeight="1">
      <c r="A22" s="92" t="s">
        <v>205</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()'!C2:C3)</f>
        <v>0</v>
      </c>
      <c r="C24" s="41">
        <f>SUM('CtroExp ()'!D2:D3)</f>
        <v>0</v>
      </c>
      <c r="D24" s="41">
        <f>SUM('CtroExp ()'!E2:E3)</f>
        <v>0</v>
      </c>
      <c r="E24" s="41">
        <f>SUM('CtroExp ()'!H2:H3)</f>
        <v>35020</v>
      </c>
      <c r="F24" s="41">
        <f>SUM('CtroExp ()'!I2:I3)</f>
        <v>0</v>
      </c>
      <c r="G24" s="41">
        <f>SUM('CtroExp ()'!J2:J3)</f>
        <v>0</v>
      </c>
      <c r="H24" s="41">
        <f>SUM('CtroExp ()'!K2:K3)</f>
        <v>0</v>
      </c>
      <c r="I24" s="41">
        <f>SUM('CtroExp ()'!Q2:Q3)</f>
        <v>0</v>
      </c>
      <c r="J24" s="43">
        <f>SUM(B24:I24)</f>
        <v>35020</v>
      </c>
      <c r="K24" s="41">
        <f>SUM('CtroExp ()'!S2:S3)</f>
        <v>0</v>
      </c>
      <c r="L24" s="41">
        <f>SUM('CtroExp ()'!W2:W3)</f>
        <v>167593</v>
      </c>
      <c r="M24" s="41">
        <f>SUM('CtroExp ()'!X2:X3)</f>
        <v>0</v>
      </c>
      <c r="N24" s="41">
        <f>SUM('CtroExp ()'!Y2:Y3)</f>
        <v>0</v>
      </c>
      <c r="O24" s="41">
        <f>SUM('CtroExp ()'!Z2:Z3)</f>
        <v>0</v>
      </c>
      <c r="P24" s="41">
        <f>SUM('CtroExp ()'!AA2:AA3)</f>
        <v>0</v>
      </c>
      <c r="Q24" s="41">
        <f>SUM('CtroExp ()'!AB2:AB3)</f>
        <v>23000</v>
      </c>
      <c r="R24" s="41">
        <f>SUM('CtroExp ()'!AW2:AW3)</f>
        <v>0</v>
      </c>
      <c r="S24" s="41">
        <f>SUM(K24:R24)</f>
        <v>190593</v>
      </c>
    </row>
    <row r="25" spans="1:19" s="44" customFormat="1" ht="12" customHeight="1">
      <c r="A25" s="62" t="s">
        <v>148</v>
      </c>
      <c r="B25" s="62">
        <f>SUM('CtroExp ()'!C15:C16)</f>
        <v>0</v>
      </c>
      <c r="C25" s="62">
        <f>SUM('CtroExp ()'!D15:D16)</f>
        <v>0</v>
      </c>
      <c r="D25" s="62">
        <f>SUM('CtroExp ()'!E15:E16)</f>
        <v>0</v>
      </c>
      <c r="E25" s="62">
        <f>SUM('CtroExp ()'!H15:H16)</f>
        <v>108830</v>
      </c>
      <c r="F25" s="62">
        <f>SUM('CtroExp ()'!I15:I16)</f>
        <v>0</v>
      </c>
      <c r="G25" s="62">
        <f>SUM('CtroExp ()'!J15:J16)</f>
        <v>0</v>
      </c>
      <c r="H25" s="62">
        <f>SUM('CtroExp ()'!K15:K16)</f>
        <v>0</v>
      </c>
      <c r="I25" s="62">
        <f>SUM('CtroExp ()'!Q15:Q16)</f>
        <v>0</v>
      </c>
      <c r="J25" s="111">
        <f aca="true" t="shared" si="5" ref="J25:J40">SUM(B25:I25)</f>
        <v>108830</v>
      </c>
      <c r="K25" s="62">
        <f>SUM('CtroExp ()'!S15:S16)</f>
        <v>0</v>
      </c>
      <c r="L25" s="62">
        <f>SUM('CtroExp ()'!W15:W16)</f>
        <v>456036.82999999996</v>
      </c>
      <c r="M25" s="62">
        <f>SUM('CtroExp ()'!X15:X16)</f>
        <v>0</v>
      </c>
      <c r="N25" s="62">
        <f>SUM('CtroExp ()'!Y15:Y16)</f>
        <v>0</v>
      </c>
      <c r="O25" s="62">
        <f>SUM('CtroExp ()'!Z15:Z16)</f>
        <v>0</v>
      </c>
      <c r="P25" s="62">
        <f>SUM('CtroExp ()'!AA15:AA16)</f>
        <v>0</v>
      </c>
      <c r="Q25" s="41">
        <f>SUM('CtroExp ()'!AB15:AB16)</f>
        <v>29582.6</v>
      </c>
      <c r="R25" s="41">
        <f>SUM('CtroExp ()'!AW15:AW16)</f>
        <v>8000</v>
      </c>
      <c r="S25" s="41">
        <f aca="true" t="shared" si="6" ref="S25:S40">SUM(K25:R25)</f>
        <v>493619.42999999993</v>
      </c>
    </row>
    <row r="26" spans="1:19" s="44" customFormat="1" ht="11.25" customHeight="1">
      <c r="A26" s="41" t="s">
        <v>155</v>
      </c>
      <c r="B26" s="41">
        <f>SUM('CtroExp ()'!C28:C29)</f>
        <v>0</v>
      </c>
      <c r="C26" s="41">
        <f>SUM('CtroExp ()'!D28:D29)</f>
        <v>0</v>
      </c>
      <c r="D26" s="41">
        <f>SUM('CtroExp ()'!E28:E29)</f>
        <v>0</v>
      </c>
      <c r="E26" s="41">
        <f>SUM('CtroExp ()'!H28:H29)</f>
        <v>98100</v>
      </c>
      <c r="F26" s="41">
        <f>SUM('CtroExp ()'!I28:I29)</f>
        <v>0</v>
      </c>
      <c r="G26" s="41">
        <f>SUM('CtroExp ()'!J28:J29)</f>
        <v>0</v>
      </c>
      <c r="H26" s="41">
        <f>SUM('CtroExp ()'!K28:K29)</f>
        <v>0</v>
      </c>
      <c r="I26" s="41">
        <f>SUM('CtroExp ()'!Q28:Q29)</f>
        <v>0</v>
      </c>
      <c r="J26" s="43">
        <f t="shared" si="5"/>
        <v>98100</v>
      </c>
      <c r="K26" s="41">
        <f>SUM('CtroExp ()'!S28:S29)</f>
        <v>0</v>
      </c>
      <c r="L26" s="41">
        <f>SUM('CtroExp ()'!W28:W29)</f>
        <v>295075</v>
      </c>
      <c r="M26" s="41">
        <f>SUM('CtroExp ()'!X28:X29)</f>
        <v>0</v>
      </c>
      <c r="N26" s="41">
        <f>SUM('CtroExp ()'!Y28:Y29)</f>
        <v>0</v>
      </c>
      <c r="O26" s="41">
        <f>SUM('CtroExp ()'!Z28:Z29)</f>
        <v>0</v>
      </c>
      <c r="P26" s="41">
        <f>SUM('CtroExp ()'!AA28:AA29)</f>
        <v>0</v>
      </c>
      <c r="Q26" s="41">
        <f>SUM('CtroExp ()'!AB28:AB29)</f>
        <v>24461</v>
      </c>
      <c r="R26" s="41">
        <f>SUM('CtroExp ()'!AW28:AW29)</f>
        <v>0</v>
      </c>
      <c r="S26" s="41">
        <f t="shared" si="6"/>
        <v>319536</v>
      </c>
    </row>
    <row r="27" spans="1:19" s="44" customFormat="1" ht="11.25" customHeight="1">
      <c r="A27" s="41" t="s">
        <v>10</v>
      </c>
      <c r="B27" s="41">
        <f>SUM('CtroExp ()'!C41:C42)</f>
        <v>0</v>
      </c>
      <c r="C27" s="41">
        <f>SUM('CtroExp ()'!D41:D42)</f>
        <v>0</v>
      </c>
      <c r="D27" s="41">
        <f>SUM('CtroExp ()'!E41:E42)</f>
        <v>0</v>
      </c>
      <c r="E27" s="41">
        <f>SUM('CtroExp ()'!H41:H42)</f>
        <v>280210</v>
      </c>
      <c r="F27" s="41">
        <f>SUM('CtroExp ()'!I41:I42)</f>
        <v>0</v>
      </c>
      <c r="G27" s="41">
        <f>SUM('CtroExp ()'!J41:J42)</f>
        <v>0</v>
      </c>
      <c r="H27" s="41">
        <f>SUM('CtroExp ()'!K41:K42)</f>
        <v>0</v>
      </c>
      <c r="I27" s="41">
        <f>SUM('CtroExp ()'!Q41:Q42)</f>
        <v>0</v>
      </c>
      <c r="J27" s="43">
        <f t="shared" si="5"/>
        <v>280210</v>
      </c>
      <c r="K27" s="41">
        <f>SUM('CtroExp ()'!S41:S42)</f>
        <v>0</v>
      </c>
      <c r="L27" s="41">
        <f>SUM('CtroExp ()'!W41:W42)</f>
        <v>1012551.685</v>
      </c>
      <c r="M27" s="41">
        <f>SUM('CtroExp ()'!X41:X42)</f>
        <v>24150</v>
      </c>
      <c r="N27" s="41">
        <f>SUM('CtroExp ()'!Y41:Y42)</f>
        <v>0</v>
      </c>
      <c r="O27" s="41">
        <f>SUM('CtroExp ()'!Z41:Z42)</f>
        <v>0</v>
      </c>
      <c r="P27" s="41">
        <f>SUM('CtroExp ()'!AA41:AA42)</f>
        <v>22455.946</v>
      </c>
      <c r="Q27" s="41">
        <f>SUM('CtroExp ()'!AB41:AB42)</f>
        <v>74975.15</v>
      </c>
      <c r="R27" s="41">
        <f>SUM('CtroExp ()'!AW41:AW42)</f>
        <v>0</v>
      </c>
      <c r="S27" s="41">
        <f t="shared" si="6"/>
        <v>1134132.781</v>
      </c>
    </row>
    <row r="28" spans="1:19" s="44" customFormat="1" ht="11.25" customHeight="1">
      <c r="A28" s="88" t="s">
        <v>11</v>
      </c>
      <c r="B28" s="41">
        <f>SUM('CtroExp ()'!C54:C55)</f>
        <v>0</v>
      </c>
      <c r="C28" s="41">
        <f>SUM('CtroExp ()'!D54:D55)</f>
        <v>0</v>
      </c>
      <c r="D28" s="41">
        <f>SUM('CtroExp ()'!E54:E55)</f>
        <v>0</v>
      </c>
      <c r="E28" s="41">
        <f>SUM('CtroExp ()'!H54:H55)</f>
        <v>91281</v>
      </c>
      <c r="F28" s="41">
        <f>SUM('CtroExp ()'!I54:I55)</f>
        <v>0</v>
      </c>
      <c r="G28" s="41">
        <f>SUM('CtroExp ()'!J54:J55)</f>
        <v>0</v>
      </c>
      <c r="H28" s="41">
        <f>SUM('CtroExp ()'!K54:K55)</f>
        <v>0</v>
      </c>
      <c r="I28" s="41">
        <f>SUM('CtroExp ()'!Q54:Q55)</f>
        <v>0</v>
      </c>
      <c r="J28" s="43">
        <f t="shared" si="5"/>
        <v>91281</v>
      </c>
      <c r="K28" s="41">
        <f>SUM('CtroExp ()'!S54:S55)</f>
        <v>76774.17000000001</v>
      </c>
      <c r="L28" s="41">
        <f>SUM('CtroExp ()'!W54:W55)</f>
        <v>161587.99</v>
      </c>
      <c r="M28" s="41">
        <f>SUM('CtroExp ()'!X54:X55)</f>
        <v>0</v>
      </c>
      <c r="N28" s="41">
        <f>SUM('CtroExp ()'!Y54:Y55)</f>
        <v>0</v>
      </c>
      <c r="O28" s="41">
        <f>SUM('CtroExp ()'!Z54:Z55)</f>
        <v>0</v>
      </c>
      <c r="P28" s="41">
        <f>SUM('CtroExp ()'!AA54:AA55)</f>
        <v>0</v>
      </c>
      <c r="Q28" s="41">
        <f>SUM('CtroExp ()'!AB54:AB55)</f>
        <v>12196.08</v>
      </c>
      <c r="R28" s="41">
        <f>SUM('CtroExp ()'!AW54:AW55)</f>
        <v>0</v>
      </c>
      <c r="S28" s="41">
        <f t="shared" si="6"/>
        <v>250558.24</v>
      </c>
    </row>
    <row r="29" spans="1:19" s="44" customFormat="1" ht="11.25" customHeight="1">
      <c r="A29" s="41" t="s">
        <v>164</v>
      </c>
      <c r="B29" s="41">
        <f>SUM('CtroExp ()'!C67:C68)</f>
        <v>0</v>
      </c>
      <c r="C29" s="41">
        <f>SUM('CtroExp ()'!D67:D68)</f>
        <v>18500</v>
      </c>
      <c r="D29" s="41">
        <f>SUM('CtroExp ()'!E67:E68)</f>
        <v>0</v>
      </c>
      <c r="E29" s="41">
        <f>SUM('CtroExp ()'!H67:H68)</f>
        <v>26500</v>
      </c>
      <c r="F29" s="41">
        <f>SUM('CtroExp ()'!I67:I68)</f>
        <v>0</v>
      </c>
      <c r="G29" s="41">
        <f>SUM('CtroExp ()'!J67:J68)</f>
        <v>0</v>
      </c>
      <c r="H29" s="41">
        <f>SUM('CtroExp ()'!K67:K68)</f>
        <v>0</v>
      </c>
      <c r="I29" s="41">
        <f>SUM('CtroExp ()'!Q67:Q68)</f>
        <v>0</v>
      </c>
      <c r="J29" s="43">
        <f t="shared" si="5"/>
        <v>45000</v>
      </c>
      <c r="K29" s="41">
        <f>SUM('CtroExp ()'!S67:S68)</f>
        <v>0</v>
      </c>
      <c r="L29" s="41">
        <f>SUM('CtroExp ()'!W67:W68)</f>
        <v>69500</v>
      </c>
      <c r="M29" s="41">
        <f>SUM('CtroExp ()'!X67:X68)</f>
        <v>15200</v>
      </c>
      <c r="N29" s="41">
        <f>SUM('CtroExp ()'!Y67:Y68)</f>
        <v>0</v>
      </c>
      <c r="O29" s="41">
        <f>SUM('CtroExp ()'!Z67:Z68)</f>
        <v>0</v>
      </c>
      <c r="P29" s="41">
        <f>SUM('CtroExp ()'!AA67:AA68)</f>
        <v>0</v>
      </c>
      <c r="Q29" s="41">
        <f>SUM('CtroExp ()'!AB67:AB68)</f>
        <v>5567</v>
      </c>
      <c r="R29" s="41">
        <f>SUM('CtroExp ()'!AW67:AW68)</f>
        <v>0</v>
      </c>
      <c r="S29" s="41">
        <f t="shared" si="6"/>
        <v>90267</v>
      </c>
    </row>
    <row r="30" spans="1:19" s="45" customFormat="1" ht="11.25" customHeight="1">
      <c r="A30" s="42" t="s">
        <v>167</v>
      </c>
      <c r="B30" s="41">
        <f>SUM('CtroExp ()'!C80:C81)</f>
        <v>0</v>
      </c>
      <c r="C30" s="41">
        <f>SUM('CtroExp ()'!D80:D81)</f>
        <v>0</v>
      </c>
      <c r="D30" s="41">
        <f>SUM('CtroExp ()'!E80:E81)</f>
        <v>0</v>
      </c>
      <c r="E30" s="41">
        <f>SUM('CtroExp ()'!H80:H81)</f>
        <v>17300</v>
      </c>
      <c r="F30" s="41">
        <f>SUM('CtroExp ()'!I80:I81)</f>
        <v>0</v>
      </c>
      <c r="G30" s="41">
        <f>SUM('CtroExp ()'!J80:J81)</f>
        <v>0</v>
      </c>
      <c r="H30" s="41">
        <f>SUM('CtroExp ()'!K80:K81)</f>
        <v>0</v>
      </c>
      <c r="I30" s="41">
        <f>SUM('CtroExp ()'!Q80:Q81)</f>
        <v>0</v>
      </c>
      <c r="J30" s="43">
        <f t="shared" si="5"/>
        <v>17300</v>
      </c>
      <c r="K30" s="41">
        <f>SUM('CtroExp ()'!S80:S81)</f>
        <v>0</v>
      </c>
      <c r="L30" s="41">
        <f>SUM('CtroExp ()'!W80:W81)</f>
        <v>33000</v>
      </c>
      <c r="M30" s="41">
        <f>SUM('CtroExp ()'!X80:X81)</f>
        <v>0</v>
      </c>
      <c r="N30" s="41">
        <f>SUM('CtroExp ()'!Y80:Y81)</f>
        <v>0</v>
      </c>
      <c r="O30" s="41">
        <f>SUM('CtroExp ()'!Z80:Z81)</f>
        <v>0</v>
      </c>
      <c r="P30" s="41">
        <f>SUM('CtroExp ()'!AA80:AA81)</f>
        <v>0</v>
      </c>
      <c r="Q30" s="41">
        <f>SUM('CtroExp ()'!AB80:AB81)</f>
        <v>0</v>
      </c>
      <c r="R30" s="41">
        <f>SUM('CtroExp ()'!AW80:AW81)</f>
        <v>0</v>
      </c>
      <c r="S30" s="41">
        <f t="shared" si="6"/>
        <v>33000</v>
      </c>
    </row>
    <row r="31" spans="1:19" s="44" customFormat="1" ht="11.25" customHeight="1">
      <c r="A31" s="41" t="s">
        <v>12</v>
      </c>
      <c r="B31" s="41">
        <f>SUM('CtroExp ()'!C93:C94)</f>
        <v>0</v>
      </c>
      <c r="C31" s="41">
        <f>SUM('CtroExp ()'!D93:D94)</f>
        <v>6700</v>
      </c>
      <c r="D31" s="41">
        <f>SUM('CtroExp ()'!E93:E94)</f>
        <v>0</v>
      </c>
      <c r="E31" s="41">
        <f>SUM('CtroExp ()'!H93:H94)</f>
        <v>16304.85</v>
      </c>
      <c r="F31" s="41">
        <f>SUM('CtroExp ()'!I93:I94)</f>
        <v>0</v>
      </c>
      <c r="G31" s="41">
        <f>SUM('CtroExp ()'!J93:J94)</f>
        <v>0</v>
      </c>
      <c r="H31" s="41">
        <f>SUM('CtroExp ()'!K93:K94)</f>
        <v>3674</v>
      </c>
      <c r="I31" s="41">
        <f>SUM('CtroExp ()'!Q93:Q94)</f>
        <v>1000</v>
      </c>
      <c r="J31" s="43">
        <f t="shared" si="5"/>
        <v>27678.85</v>
      </c>
      <c r="K31" s="41">
        <f>SUM('CtroExp ()'!S93:S94)</f>
        <v>0</v>
      </c>
      <c r="L31" s="41">
        <f>SUM('CtroExp ()'!W93:W94)</f>
        <v>160950</v>
      </c>
      <c r="M31" s="41">
        <f>SUM('CtroExp ()'!X93:X94)</f>
        <v>0</v>
      </c>
      <c r="N31" s="41">
        <f>SUM('CtroExp ()'!Y93:Y94)</f>
        <v>0</v>
      </c>
      <c r="O31" s="41">
        <f>SUM('CtroExp ()'!Z93:Z94)</f>
        <v>0</v>
      </c>
      <c r="P31" s="41">
        <f>SUM('CtroExp ()'!AA93:AA94)</f>
        <v>0</v>
      </c>
      <c r="Q31" s="41">
        <f>SUM('CtroExp ()'!AB93:AB94)</f>
        <v>282.33</v>
      </c>
      <c r="R31" s="41">
        <f>SUM('CtroExp ()'!AW93:AW94)</f>
        <v>2129.25</v>
      </c>
      <c r="S31" s="41">
        <f t="shared" si="6"/>
        <v>163361.58</v>
      </c>
    </row>
    <row r="32" spans="1:19" s="44" customFormat="1" ht="11.25" customHeight="1">
      <c r="A32" s="42" t="s">
        <v>13</v>
      </c>
      <c r="B32" s="41">
        <f>SUM('CtroExp ()'!C106:C107)</f>
        <v>2000</v>
      </c>
      <c r="C32" s="41">
        <f>SUM('CtroExp ()'!D106:D107)</f>
        <v>0</v>
      </c>
      <c r="D32" s="41">
        <f>SUM('CtroExp ()'!E106:E107)</f>
        <v>0</v>
      </c>
      <c r="E32" s="41">
        <f>SUM('CtroExp ()'!H106:H107)</f>
        <v>0</v>
      </c>
      <c r="F32" s="41">
        <f>SUM('CtroExp ()'!I106:I107)</f>
        <v>0</v>
      </c>
      <c r="G32" s="41">
        <f>SUM('CtroExp ()'!J106:J107)</f>
        <v>0</v>
      </c>
      <c r="H32" s="41">
        <f>SUM('CtroExp ()'!K106:K107)</f>
        <v>0</v>
      </c>
      <c r="I32" s="41">
        <f>SUM('CtroExp ()'!Q106:Q107)</f>
        <v>0</v>
      </c>
      <c r="J32" s="43">
        <f t="shared" si="5"/>
        <v>2000</v>
      </c>
      <c r="K32" s="41">
        <f>SUM('CtroExp ()'!S106:S107)</f>
        <v>0</v>
      </c>
      <c r="L32" s="41">
        <f>SUM('CtroExp ()'!W106:W107)</f>
        <v>0</v>
      </c>
      <c r="M32" s="41">
        <f>SUM('CtroExp ()'!X106:X107)</f>
        <v>0</v>
      </c>
      <c r="N32" s="41">
        <f>SUM('CtroExp ()'!Y106:Y107)</f>
        <v>0</v>
      </c>
      <c r="O32" s="41">
        <f>SUM('CtroExp ()'!Z106:Z107)</f>
        <v>0</v>
      </c>
      <c r="P32" s="41">
        <f>SUM('CtroExp ()'!AA106:AA107)</f>
        <v>0</v>
      </c>
      <c r="Q32" s="41">
        <f>SUM('CtroExp ()'!AB106:AB107)</f>
        <v>0</v>
      </c>
      <c r="R32" s="41">
        <f>SUM('CtroExp ()'!AW106:AW107)</f>
        <v>0</v>
      </c>
      <c r="S32" s="41">
        <f t="shared" si="6"/>
        <v>0</v>
      </c>
    </row>
    <row r="33" spans="1:19" s="44" customFormat="1" ht="11.25" customHeight="1">
      <c r="A33" s="41" t="s">
        <v>14</v>
      </c>
      <c r="B33" s="41">
        <f>SUM('CtroExp ()'!C119:C120)</f>
        <v>5000</v>
      </c>
      <c r="C33" s="41">
        <f>SUM('CtroExp ()'!D119:D120)</f>
        <v>78520</v>
      </c>
      <c r="D33" s="41">
        <f>SUM('CtroExp ()'!E119:E120)</f>
        <v>0</v>
      </c>
      <c r="E33" s="41">
        <f>SUM('CtroExp ()'!H119:H120)</f>
        <v>115981</v>
      </c>
      <c r="F33" s="41">
        <f>SUM('CtroExp ()'!I119:I120)</f>
        <v>0</v>
      </c>
      <c r="G33" s="41">
        <f>SUM('CtroExp ()'!J119:J120)</f>
        <v>0</v>
      </c>
      <c r="H33" s="41">
        <f>SUM('CtroExp ()'!K119:K120)</f>
        <v>0</v>
      </c>
      <c r="I33" s="41">
        <f>SUM('CtroExp ()'!Q119:Q120)</f>
        <v>0</v>
      </c>
      <c r="J33" s="43">
        <f t="shared" si="5"/>
        <v>199501</v>
      </c>
      <c r="K33" s="41">
        <f>SUM('CtroExp ()'!S119:S120)</f>
        <v>0</v>
      </c>
      <c r="L33" s="41">
        <f>SUM('CtroExp ()'!W119:W120)</f>
        <v>494427</v>
      </c>
      <c r="M33" s="41">
        <f>SUM('CtroExp ()'!X119:X120)</f>
        <v>44069</v>
      </c>
      <c r="N33" s="41">
        <f>SUM('CtroExp ()'!Y119:Y120)</f>
        <v>0</v>
      </c>
      <c r="O33" s="41">
        <f>SUM('CtroExp ()'!Z119:Z120)</f>
        <v>0</v>
      </c>
      <c r="P33" s="41">
        <f>SUM('CtroExp ()'!AA119:AA120)</f>
        <v>1800</v>
      </c>
      <c r="Q33" s="41">
        <f>SUM('CtroExp ()'!AB119:AB120)</f>
        <v>43493</v>
      </c>
      <c r="R33" s="41">
        <f>SUM('CtroExp ()'!AW119:AW120)</f>
        <v>8501</v>
      </c>
      <c r="S33" s="41">
        <f t="shared" si="6"/>
        <v>592290</v>
      </c>
    </row>
    <row r="34" spans="1:19" s="44" customFormat="1" ht="11.25" customHeight="1">
      <c r="A34" s="41" t="s">
        <v>83</v>
      </c>
      <c r="B34" s="41">
        <f>SUM('CtroExp ()'!C132:C133)</f>
        <v>0</v>
      </c>
      <c r="C34" s="41">
        <f>SUM('CtroExp ()'!D132:D133)</f>
        <v>0</v>
      </c>
      <c r="D34" s="41">
        <f>SUM('CtroExp ()'!E132:E133)</f>
        <v>0</v>
      </c>
      <c r="E34" s="41">
        <f>SUM('CtroExp ()'!H132:H133)</f>
        <v>77500</v>
      </c>
      <c r="F34" s="41">
        <f>SUM('CtroExp ()'!I132:I133)</f>
        <v>0</v>
      </c>
      <c r="G34" s="41">
        <f>SUM('CtroExp ()'!J132:J133)</f>
        <v>0</v>
      </c>
      <c r="H34" s="41">
        <f>SUM('CtroExp ()'!K132:K133)</f>
        <v>0</v>
      </c>
      <c r="I34" s="41">
        <f>SUM('CtroExp ()'!Q132:Q133)</f>
        <v>0</v>
      </c>
      <c r="J34" s="43">
        <f t="shared" si="5"/>
        <v>77500</v>
      </c>
      <c r="K34" s="41">
        <f>SUM('CtroExp ()'!S132:S133)</f>
        <v>0</v>
      </c>
      <c r="L34" s="41">
        <f>SUM('CtroExp ()'!W132:W133)</f>
        <v>294512</v>
      </c>
      <c r="M34" s="41">
        <f>SUM('CtroExp ()'!X132:X133)</f>
        <v>0</v>
      </c>
      <c r="N34" s="41">
        <f>SUM('CtroExp ()'!Y132:Y133)</f>
        <v>0</v>
      </c>
      <c r="O34" s="41">
        <f>SUM('CtroExp ()'!Z132:Z133)</f>
        <v>0</v>
      </c>
      <c r="P34" s="41">
        <f>SUM('CtroExp ()'!AA132:AA133)</f>
        <v>6415</v>
      </c>
      <c r="Q34" s="41">
        <f>SUM('CtroExp ()'!AB132:AB133)</f>
        <v>25450</v>
      </c>
      <c r="R34" s="41">
        <f>SUM('CtroExp ()'!AW132:AW133)</f>
        <v>0</v>
      </c>
      <c r="S34" s="41">
        <f t="shared" si="6"/>
        <v>326377</v>
      </c>
    </row>
    <row r="35" spans="1:19" s="44" customFormat="1" ht="11.25" customHeight="1">
      <c r="A35" s="42" t="s">
        <v>85</v>
      </c>
      <c r="B35" s="41">
        <f>SUM('CtroExp ()'!C145:C146)</f>
        <v>0</v>
      </c>
      <c r="C35" s="41">
        <f>SUM('CtroExp ()'!D145:D146)</f>
        <v>0</v>
      </c>
      <c r="D35" s="41">
        <f>SUM('CtroExp ()'!E145:E146)</f>
        <v>0</v>
      </c>
      <c r="E35" s="41">
        <f>SUM('CtroExp ()'!H145:H146)</f>
        <v>69740</v>
      </c>
      <c r="F35" s="41">
        <f>SUM('CtroExp ()'!I145:I146)</f>
        <v>0</v>
      </c>
      <c r="G35" s="41">
        <f>SUM('CtroExp ()'!J145:J146)</f>
        <v>0</v>
      </c>
      <c r="H35" s="41">
        <f>SUM('CtroExp ()'!K145:K146)</f>
        <v>0</v>
      </c>
      <c r="I35" s="41">
        <f>SUM('CtroExp ()'!Q145:Q146)</f>
        <v>0</v>
      </c>
      <c r="J35" s="43">
        <f t="shared" si="5"/>
        <v>69740</v>
      </c>
      <c r="K35" s="41">
        <f>SUM('CtroExp ()'!S145:S146)</f>
        <v>0</v>
      </c>
      <c r="L35" s="41">
        <f>SUM('CtroExp ()'!W145:W146)</f>
        <v>268791.56</v>
      </c>
      <c r="M35" s="41">
        <f>SUM('CtroExp ()'!X145:X146)</f>
        <v>0</v>
      </c>
      <c r="N35" s="41">
        <f>SUM('CtroExp ()'!Y145:Y146)</f>
        <v>0</v>
      </c>
      <c r="O35" s="41">
        <f>SUM('CtroExp ()'!Z145:Z146)</f>
        <v>0</v>
      </c>
      <c r="P35" s="41">
        <f>SUM('CtroExp ()'!AA145:AA146)</f>
        <v>0</v>
      </c>
      <c r="Q35" s="41">
        <f>SUM('CtroExp ()'!AB145:AB146)</f>
        <v>28245.83</v>
      </c>
      <c r="R35" s="41">
        <f>SUM('CtroExp ()'!AW145:AW146)</f>
        <v>0</v>
      </c>
      <c r="S35" s="41">
        <f t="shared" si="6"/>
        <v>297037.39</v>
      </c>
    </row>
    <row r="36" spans="1:19" s="44" customFormat="1" ht="11.25" customHeight="1">
      <c r="A36" s="41" t="s">
        <v>103</v>
      </c>
      <c r="B36" s="41">
        <f>SUM('CtroExp ()'!C171:C172)</f>
        <v>0</v>
      </c>
      <c r="C36" s="41">
        <f>SUM('CtroExp ()'!D171:D172)</f>
        <v>0</v>
      </c>
      <c r="D36" s="41">
        <f>SUM('CtroExp ()'!E171:E172)</f>
        <v>0</v>
      </c>
      <c r="E36" s="41">
        <f>SUM('CtroExp ()'!H171:H172)</f>
        <v>44697</v>
      </c>
      <c r="F36" s="41">
        <f>SUM('CtroExp ()'!I171:I172)</f>
        <v>0</v>
      </c>
      <c r="G36" s="41">
        <f>SUM('CtroExp ()'!J171:J172)</f>
        <v>0</v>
      </c>
      <c r="H36" s="41">
        <f>SUM('CtroExp ()'!K171:K172)</f>
        <v>0</v>
      </c>
      <c r="I36" s="41">
        <f>SUM('CtroExp ()'!Q171:Q172)</f>
        <v>0</v>
      </c>
      <c r="J36" s="43">
        <f t="shared" si="5"/>
        <v>44697</v>
      </c>
      <c r="K36" s="41">
        <f>SUM('CtroExp ()'!S171:S172)</f>
        <v>0</v>
      </c>
      <c r="L36" s="41">
        <f>SUM('CtroExp ()'!W171:W172)</f>
        <v>300183</v>
      </c>
      <c r="M36" s="41">
        <f>SUM('CtroExp ()'!X171:X172)</f>
        <v>0</v>
      </c>
      <c r="N36" s="41">
        <f>SUM('CtroExp ()'!Y171:Y172)</f>
        <v>0</v>
      </c>
      <c r="O36" s="41">
        <f>SUM('CtroExp ()'!Z171:Z172)</f>
        <v>0</v>
      </c>
      <c r="P36" s="41">
        <f>SUM('CtroExp ()'!AA171:AA172)</f>
        <v>0</v>
      </c>
      <c r="Q36" s="41">
        <f>SUM('CtroExp ()'!AB171:AB172)</f>
        <v>16600</v>
      </c>
      <c r="R36" s="41">
        <f>SUM('CtroExp ()'!AW171:AW172)</f>
        <v>2000</v>
      </c>
      <c r="S36" s="41">
        <f t="shared" si="6"/>
        <v>318783</v>
      </c>
    </row>
    <row r="37" spans="1:19" s="44" customFormat="1" ht="11.25" customHeight="1">
      <c r="A37" s="41" t="s">
        <v>17</v>
      </c>
      <c r="B37" s="41">
        <f>SUM('CtroExp ()'!C184:C185)</f>
        <v>0</v>
      </c>
      <c r="C37" s="41">
        <f>SUM('CtroExp ()'!D184:D185)</f>
        <v>0</v>
      </c>
      <c r="D37" s="41">
        <f>SUM('CtroExp ()'!E184:E185)</f>
        <v>0</v>
      </c>
      <c r="E37" s="41">
        <f>SUM('CtroExp ()'!H184:H185)</f>
        <v>0</v>
      </c>
      <c r="F37" s="41">
        <f>SUM('CtroExp ()'!I184:I185)</f>
        <v>0</v>
      </c>
      <c r="G37" s="41">
        <f>SUM('CtroExp ()'!J184:J185)</f>
        <v>0</v>
      </c>
      <c r="H37" s="41">
        <f>SUM('CtroExp ()'!K184:K185)</f>
        <v>0</v>
      </c>
      <c r="I37" s="41">
        <f>SUM('CtroExp ()'!Q184:Q185)</f>
        <v>0</v>
      </c>
      <c r="J37" s="43">
        <f t="shared" si="5"/>
        <v>0</v>
      </c>
      <c r="K37" s="41">
        <f>SUM('CtroExp ()'!S184:S185)</f>
        <v>0</v>
      </c>
      <c r="L37" s="41">
        <f>SUM('CtroExp ()'!W184:W185)</f>
        <v>0</v>
      </c>
      <c r="M37" s="41">
        <f>SUM('CtroExp ()'!X184:X185)</f>
        <v>0</v>
      </c>
      <c r="N37" s="41">
        <f>SUM('CtroExp ()'!Y184:Y185)</f>
        <v>0</v>
      </c>
      <c r="O37" s="41">
        <f>SUM('CtroExp ()'!Z184:Z185)</f>
        <v>0</v>
      </c>
      <c r="P37" s="41">
        <f>SUM('CtroExp ()'!AA184:AA185)</f>
        <v>0</v>
      </c>
      <c r="Q37" s="41">
        <f>SUM('CtroExp ()'!AB184:AB185)</f>
        <v>0</v>
      </c>
      <c r="R37" s="41">
        <f>SUM('CtroExp ()'!AW184:AW185)</f>
        <v>0</v>
      </c>
      <c r="S37" s="41">
        <f t="shared" si="6"/>
        <v>0</v>
      </c>
    </row>
    <row r="38" spans="1:19" s="44" customFormat="1" ht="11.25" customHeight="1">
      <c r="A38" s="42" t="s">
        <v>90</v>
      </c>
      <c r="B38" s="41">
        <f>SUM('CtroExp ()'!C210:C211)</f>
        <v>0</v>
      </c>
      <c r="C38" s="41">
        <f>SUM('CtroExp ()'!D210:D211)</f>
        <v>0</v>
      </c>
      <c r="D38" s="41">
        <f>SUM('CtroExp ()'!E210:E211)</f>
        <v>0</v>
      </c>
      <c r="E38" s="41">
        <f>SUM('CtroExp ()'!H210:H211)</f>
        <v>0</v>
      </c>
      <c r="F38" s="41">
        <f>SUM('CtroExp ()'!I210:I211)</f>
        <v>0</v>
      </c>
      <c r="G38" s="41">
        <f>SUM('CtroExp ()'!J210:J211)</f>
        <v>0</v>
      </c>
      <c r="H38" s="41">
        <f>SUM('CtroExp ()'!K210:K211)</f>
        <v>0</v>
      </c>
      <c r="I38" s="41">
        <f>SUM('CtroExp ()'!Q210:Q211)</f>
        <v>0</v>
      </c>
      <c r="J38" s="43">
        <f t="shared" si="5"/>
        <v>0</v>
      </c>
      <c r="K38" s="41">
        <f>SUM('CtroExp ()'!S210:S211)</f>
        <v>0</v>
      </c>
      <c r="L38" s="41">
        <f>SUM('CtroExp ()'!W210:W211)</f>
        <v>0</v>
      </c>
      <c r="M38" s="41">
        <f>SUM('CtroExp ()'!X210:X211)</f>
        <v>0</v>
      </c>
      <c r="N38" s="41">
        <f>SUM('CtroExp ()'!Y210:Y211)</f>
        <v>0</v>
      </c>
      <c r="O38" s="41">
        <f>SUM('CtroExp ()'!Z210:Z211)</f>
        <v>0</v>
      </c>
      <c r="P38" s="41">
        <f>SUM('CtroExp ()'!AA210:AA211)</f>
        <v>0</v>
      </c>
      <c r="Q38" s="41">
        <f>SUM('CtroExp ()'!AB210:AB211)</f>
        <v>0</v>
      </c>
      <c r="R38" s="41">
        <f>SUM('CtroExp ()'!AW210:AW211)</f>
        <v>0</v>
      </c>
      <c r="S38" s="41">
        <f t="shared" si="6"/>
        <v>0</v>
      </c>
    </row>
    <row r="39" spans="1:19" s="44" customFormat="1" ht="11.25" customHeight="1">
      <c r="A39" s="48" t="s">
        <v>149</v>
      </c>
      <c r="B39" s="41">
        <f>SUM('CtroExp ()'!C223:C224)</f>
        <v>0</v>
      </c>
      <c r="C39" s="41">
        <f>SUM('CtroExp ()'!D223:D224)</f>
        <v>0</v>
      </c>
      <c r="D39" s="41">
        <f>SUM('CtroExp ()'!E223:E224)</f>
        <v>0</v>
      </c>
      <c r="E39" s="41">
        <f>SUM('CtroExp ()'!H223:H224)</f>
        <v>0</v>
      </c>
      <c r="F39" s="41">
        <f>SUM('CtroExp ()'!I223:I224)</f>
        <v>0</v>
      </c>
      <c r="G39" s="41">
        <f>SUM('CtroExp ()'!J223:J224)</f>
        <v>0</v>
      </c>
      <c r="H39" s="41">
        <f>SUM('CtroExp ()'!K223:K224)</f>
        <v>0</v>
      </c>
      <c r="I39" s="41">
        <f>SUM('CtroExp ()'!Q223:Q224)</f>
        <v>0</v>
      </c>
      <c r="J39" s="43">
        <f t="shared" si="5"/>
        <v>0</v>
      </c>
      <c r="K39" s="41">
        <f>SUM('CtroExp ()'!S223:S224)</f>
        <v>0</v>
      </c>
      <c r="L39" s="41">
        <f>SUM('CtroExp ()'!W223:W224)</f>
        <v>0</v>
      </c>
      <c r="M39" s="41">
        <f>SUM('CtroExp ()'!X223:X224)</f>
        <v>12000</v>
      </c>
      <c r="N39" s="41">
        <f>SUM('CtroExp ()'!Y223:Y224)</f>
        <v>0</v>
      </c>
      <c r="O39" s="41">
        <f>SUM('CtroExp ()'!Z223:Z224)</f>
        <v>0</v>
      </c>
      <c r="P39" s="41">
        <f>SUM('CtroExp ()'!AA223:AA224)</f>
        <v>0</v>
      </c>
      <c r="Q39" s="41">
        <f>SUM('CtroExp ()'!AB223:AB224)</f>
        <v>0</v>
      </c>
      <c r="R39" s="41">
        <f>SUM('CtroExp ()'!AW223:AW224)</f>
        <v>0</v>
      </c>
      <c r="S39" s="41">
        <f t="shared" si="6"/>
        <v>12000</v>
      </c>
    </row>
    <row r="40" spans="1:19" s="44" customFormat="1" ht="11.25" customHeight="1">
      <c r="A40" s="46" t="s">
        <v>165</v>
      </c>
      <c r="B40" s="41">
        <f>SUM('CtroExp ()'!C236:C237)</f>
        <v>0</v>
      </c>
      <c r="C40" s="41">
        <f>SUM('CtroExp ()'!D236:D237)</f>
        <v>0</v>
      </c>
      <c r="D40" s="41">
        <f>SUM('CtroExp ()'!E236:E237)</f>
        <v>0</v>
      </c>
      <c r="E40" s="41">
        <f>SUM('CtroExp ()'!H236:H237)</f>
        <v>0</v>
      </c>
      <c r="F40" s="41">
        <f>SUM('CtroExp ()'!I236:I237)</f>
        <v>0</v>
      </c>
      <c r="G40" s="41">
        <f>SUM('CtroExp ()'!J236:J237)</f>
        <v>0</v>
      </c>
      <c r="H40" s="41">
        <f>SUM('CtroExp ()'!K236:K237)</f>
        <v>0</v>
      </c>
      <c r="I40" s="41">
        <f>SUM('CtroExp ()'!Q236:Q237)</f>
        <v>0</v>
      </c>
      <c r="J40" s="43">
        <f t="shared" si="5"/>
        <v>0</v>
      </c>
      <c r="K40" s="41">
        <f>SUM('CtroExp ()'!S236:S237)</f>
        <v>0</v>
      </c>
      <c r="L40" s="41">
        <f>SUM('CtroExp ()'!W236:W237)</f>
        <v>0</v>
      </c>
      <c r="M40" s="41">
        <f>SUM('CtroExp ()'!X236:X237)</f>
        <v>0</v>
      </c>
      <c r="N40" s="41">
        <f>SUM('CtroExp ()'!Y236:Y237)</f>
        <v>0</v>
      </c>
      <c r="O40" s="41">
        <f>SUM('CtroExp ()'!Z236:Z237)</f>
        <v>0</v>
      </c>
      <c r="P40" s="41">
        <f>SUM('CtroExp ()'!AA236:AA237)</f>
        <v>0</v>
      </c>
      <c r="Q40" s="41">
        <f>SUM('CtroExp ()'!AB236:AB237)</f>
        <v>0</v>
      </c>
      <c r="R40" s="41">
        <f>SUM('CtroExp ()'!AW236:AW237)</f>
        <v>0</v>
      </c>
      <c r="S40" s="41">
        <f t="shared" si="6"/>
        <v>0</v>
      </c>
    </row>
    <row r="41" spans="1:19" ht="12" customHeight="1">
      <c r="A41" s="63" t="s">
        <v>16</v>
      </c>
      <c r="B41" s="63">
        <f>SUM(B24:B40)</f>
        <v>7000</v>
      </c>
      <c r="C41" s="63">
        <f aca="true" t="shared" si="7" ref="C41:S41">SUM(C24:C40)</f>
        <v>103720</v>
      </c>
      <c r="D41" s="63">
        <f t="shared" si="7"/>
        <v>0</v>
      </c>
      <c r="E41" s="63">
        <f t="shared" si="7"/>
        <v>981463.85</v>
      </c>
      <c r="F41" s="63">
        <f t="shared" si="7"/>
        <v>0</v>
      </c>
      <c r="G41" s="63">
        <f t="shared" si="7"/>
        <v>0</v>
      </c>
      <c r="H41" s="63">
        <f t="shared" si="7"/>
        <v>3674</v>
      </c>
      <c r="I41" s="63">
        <f t="shared" si="7"/>
        <v>1000</v>
      </c>
      <c r="J41" s="64">
        <f t="shared" si="7"/>
        <v>1096857.85</v>
      </c>
      <c r="K41" s="65">
        <f t="shared" si="7"/>
        <v>76774.17000000001</v>
      </c>
      <c r="L41" s="63">
        <f t="shared" si="7"/>
        <v>3714208.065</v>
      </c>
      <c r="M41" s="63">
        <f t="shared" si="7"/>
        <v>95419</v>
      </c>
      <c r="N41" s="63">
        <f t="shared" si="7"/>
        <v>0</v>
      </c>
      <c r="O41" s="63">
        <f t="shared" si="7"/>
        <v>0</v>
      </c>
      <c r="P41" s="63">
        <f t="shared" si="7"/>
        <v>30670.946</v>
      </c>
      <c r="Q41" s="63">
        <f t="shared" si="7"/>
        <v>283852.99</v>
      </c>
      <c r="R41" s="63">
        <f t="shared" si="7"/>
        <v>20630.25</v>
      </c>
      <c r="S41" s="63">
        <f t="shared" si="7"/>
        <v>4221555.421</v>
      </c>
    </row>
    <row r="42" spans="1:19" ht="25.5" customHeight="1">
      <c r="A42" s="146" t="s">
        <v>154</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8" ht="39" customHeight="1"/>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7.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8.00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202</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()'!C4</f>
        <v>0</v>
      </c>
      <c r="C4" s="41">
        <f>'CtroExp ()'!D4</f>
        <v>0</v>
      </c>
      <c r="D4" s="41">
        <f>'CtroExp ()'!E4</f>
        <v>0</v>
      </c>
      <c r="E4" s="41">
        <f>'CtroExp ()'!H4</f>
        <v>32790</v>
      </c>
      <c r="F4" s="41">
        <f>'CtroExp ()'!I4</f>
        <v>0</v>
      </c>
      <c r="G4" s="41">
        <f>'CtroExp ()'!J4</f>
        <v>0</v>
      </c>
      <c r="H4" s="41">
        <f>'CtroExp ()'!K4</f>
        <v>0</v>
      </c>
      <c r="I4" s="41">
        <f>'CtroExp ()'!Q4</f>
        <v>0</v>
      </c>
      <c r="J4" s="43">
        <f>SUM(B4:I4)</f>
        <v>32790</v>
      </c>
      <c r="K4" s="41">
        <f>'CtroExp ()'!S4</f>
        <v>0</v>
      </c>
      <c r="L4" s="41">
        <f>'CtroExp ()'!W4</f>
        <v>152121</v>
      </c>
      <c r="M4" s="41">
        <f>'CtroExp ()'!X4</f>
        <v>0</v>
      </c>
      <c r="N4" s="41">
        <f>'CtroExp ()'!Y4</f>
        <v>0</v>
      </c>
      <c r="O4" s="41">
        <f>'CtroExp ()'!Z4</f>
        <v>0</v>
      </c>
      <c r="P4" s="41">
        <f>'CtroExp ()'!AA4</f>
        <v>0</v>
      </c>
      <c r="Q4" s="41">
        <f>'CtroExp ()'!AB4</f>
        <v>8800</v>
      </c>
      <c r="R4" s="41">
        <f>'CtroExp ()'!AW4</f>
        <v>0</v>
      </c>
      <c r="S4" s="41">
        <f>SUM(K4:R4)</f>
        <v>160921</v>
      </c>
      <c r="T4" s="49"/>
    </row>
    <row r="5" spans="1:20" s="44" customFormat="1" ht="12" customHeight="1">
      <c r="A5" s="103" t="s">
        <v>148</v>
      </c>
      <c r="B5" s="41">
        <f>'CtroExp ()'!C17</f>
        <v>0</v>
      </c>
      <c r="C5" s="41">
        <f>'CtroExp ()'!D17</f>
        <v>0</v>
      </c>
      <c r="D5" s="41">
        <f>'CtroExp ()'!E17</f>
        <v>0</v>
      </c>
      <c r="E5" s="41">
        <f>'CtroExp ()'!H17</f>
        <v>124047.4</v>
      </c>
      <c r="F5" s="41">
        <f>'CtroExp ()'!I17</f>
        <v>0</v>
      </c>
      <c r="G5" s="41">
        <f>'CtroExp ()'!J17</f>
        <v>0</v>
      </c>
      <c r="H5" s="41">
        <f>'CtroExp ()'!K17</f>
        <v>0</v>
      </c>
      <c r="I5" s="41">
        <f>'CtroExp ()'!Q17</f>
        <v>0</v>
      </c>
      <c r="J5" s="43">
        <f>SUM(B5:I5)</f>
        <v>124047.4</v>
      </c>
      <c r="K5" s="41">
        <f>'CtroExp ()'!S17</f>
        <v>0</v>
      </c>
      <c r="L5" s="41">
        <f>'CtroExp ()'!W17</f>
        <v>558132.24</v>
      </c>
      <c r="M5" s="41">
        <f>'CtroExp ()'!X17</f>
        <v>0</v>
      </c>
      <c r="N5" s="41">
        <f>'CtroExp ()'!Y17</f>
        <v>0</v>
      </c>
      <c r="O5" s="41">
        <f>'CtroExp ()'!Z17</f>
        <v>0</v>
      </c>
      <c r="P5" s="41">
        <f>'CtroExp ()'!AA17</f>
        <v>0</v>
      </c>
      <c r="Q5" s="41">
        <f>'CtroExp ()'!AB17</f>
        <v>30962.03</v>
      </c>
      <c r="R5" s="41">
        <f>'CtroExp ()'!AW17</f>
        <v>2500</v>
      </c>
      <c r="S5" s="41">
        <f>SUM(K5:R5)</f>
        <v>591594.27</v>
      </c>
      <c r="T5" s="49"/>
    </row>
    <row r="6" spans="1:20" s="44" customFormat="1" ht="11.25" customHeight="1">
      <c r="A6" s="103" t="s">
        <v>155</v>
      </c>
      <c r="B6" s="41">
        <f>'CtroExp ()'!C30</f>
        <v>0</v>
      </c>
      <c r="C6" s="41">
        <f>'CtroExp ()'!D30</f>
        <v>0</v>
      </c>
      <c r="D6" s="41">
        <f>'CtroExp ()'!E30</f>
        <v>0</v>
      </c>
      <c r="E6" s="41">
        <f>'CtroExp ()'!H30</f>
        <v>36500</v>
      </c>
      <c r="F6" s="41">
        <f>'CtroExp ()'!I30</f>
        <v>0</v>
      </c>
      <c r="G6" s="41">
        <f>'CtroExp ()'!J30</f>
        <v>0</v>
      </c>
      <c r="H6" s="41">
        <f>'CtroExp ()'!K30</f>
        <v>0</v>
      </c>
      <c r="I6" s="41">
        <f>'CtroExp ()'!Q30</f>
        <v>0</v>
      </c>
      <c r="J6" s="43">
        <f>SUM(B6:I6)</f>
        <v>36500</v>
      </c>
      <c r="K6" s="41">
        <f>'CtroExp ()'!S30</f>
        <v>0</v>
      </c>
      <c r="L6" s="41">
        <f>'CtroExp ()'!W30</f>
        <v>136276</v>
      </c>
      <c r="M6" s="41">
        <f>'CtroExp ()'!X30</f>
        <v>0</v>
      </c>
      <c r="N6" s="41">
        <f>'CtroExp ()'!Y30</f>
        <v>0</v>
      </c>
      <c r="O6" s="41">
        <f>'CtroExp ()'!Z30</f>
        <v>0</v>
      </c>
      <c r="P6" s="41">
        <f>'CtroExp ()'!AA30</f>
        <v>0</v>
      </c>
      <c r="Q6" s="41">
        <f>'CtroExp ()'!AB30</f>
        <v>10860</v>
      </c>
      <c r="R6" s="41">
        <f>'CtroExp ()'!AW30</f>
        <v>0</v>
      </c>
      <c r="S6" s="41">
        <f>SUM(K6:R6)</f>
        <v>147136</v>
      </c>
      <c r="T6" s="49"/>
    </row>
    <row r="7" spans="1:19" s="44" customFormat="1" ht="11.25" customHeight="1">
      <c r="A7" s="41" t="s">
        <v>10</v>
      </c>
      <c r="B7" s="41">
        <f>'CtroExp ()'!C43</f>
        <v>0</v>
      </c>
      <c r="C7" s="41">
        <f>'CtroExp ()'!D43</f>
        <v>0</v>
      </c>
      <c r="D7" s="41">
        <f>'CtroExp ()'!E43</f>
        <v>0</v>
      </c>
      <c r="E7" s="41">
        <f>'CtroExp ()'!H43</f>
        <v>89100</v>
      </c>
      <c r="F7" s="41">
        <f>'CtroExp ()'!I43</f>
        <v>0</v>
      </c>
      <c r="G7" s="41">
        <f>'CtroExp ()'!J43</f>
        <v>0</v>
      </c>
      <c r="H7" s="41">
        <f>'CtroExp ()'!K43</f>
        <v>0</v>
      </c>
      <c r="I7" s="41">
        <f>'CtroExp ()'!Q43</f>
        <v>0</v>
      </c>
      <c r="J7" s="43">
        <f>SUM(B7:I7)</f>
        <v>89100</v>
      </c>
      <c r="K7" s="41">
        <f>'CtroExp ()'!S43</f>
        <v>0</v>
      </c>
      <c r="L7" s="41">
        <f>'CtroExp ()'!W43</f>
        <v>663880.14</v>
      </c>
      <c r="M7" s="41">
        <f>'CtroExp ()'!X43</f>
        <v>57071.44</v>
      </c>
      <c r="N7" s="41">
        <f>'CtroExp ()'!Y43</f>
        <v>0</v>
      </c>
      <c r="O7" s="41">
        <f>'CtroExp ()'!Z43</f>
        <v>0</v>
      </c>
      <c r="P7" s="41">
        <f>'CtroExp ()'!AA43</f>
        <v>18137.454</v>
      </c>
      <c r="Q7" s="41">
        <f>'CtroExp ()'!AB43</f>
        <v>40470.85</v>
      </c>
      <c r="R7" s="41">
        <f>'CtroExp ()'!AW43</f>
        <v>0</v>
      </c>
      <c r="S7" s="41">
        <f>SUM(K7:R7)</f>
        <v>779559.8840000001</v>
      </c>
    </row>
    <row r="8" spans="1:19" s="44" customFormat="1" ht="11.25" customHeight="1">
      <c r="A8" s="41" t="s">
        <v>11</v>
      </c>
      <c r="B8" s="41">
        <f>'CtroExp ()'!C56</f>
        <v>0</v>
      </c>
      <c r="C8" s="41">
        <f>'CtroExp ()'!D56</f>
        <v>0</v>
      </c>
      <c r="D8" s="41">
        <f>'CtroExp ()'!E56</f>
        <v>0</v>
      </c>
      <c r="E8" s="41">
        <f>'CtroExp ()'!H56</f>
        <v>45887</v>
      </c>
      <c r="F8" s="41">
        <f>'CtroExp ()'!I56</f>
        <v>0</v>
      </c>
      <c r="G8" s="41">
        <f>'CtroExp ()'!J56</f>
        <v>0</v>
      </c>
      <c r="H8" s="41">
        <f>'CtroExp ()'!K56</f>
        <v>0</v>
      </c>
      <c r="I8" s="41">
        <f>'CtroExp ()'!Q56</f>
        <v>0</v>
      </c>
      <c r="J8" s="43">
        <f aca="true" t="shared" si="0" ref="J8:J13">SUM(B8:I8)</f>
        <v>45887</v>
      </c>
      <c r="K8" s="41">
        <f>'CtroExp ()'!S56</f>
        <v>71577.155</v>
      </c>
      <c r="L8" s="41">
        <f>'CtroExp ()'!W56</f>
        <v>126170</v>
      </c>
      <c r="M8" s="41">
        <f>'CtroExp ()'!X56</f>
        <v>0</v>
      </c>
      <c r="N8" s="41">
        <f>'CtroExp ()'!Y56</f>
        <v>0</v>
      </c>
      <c r="O8" s="41">
        <f>'CtroExp ()'!Z56</f>
        <v>0</v>
      </c>
      <c r="P8" s="41">
        <f>'CtroExp ()'!AA56</f>
        <v>0</v>
      </c>
      <c r="Q8" s="41">
        <f>'CtroExp ()'!AB56</f>
        <v>0</v>
      </c>
      <c r="R8" s="41">
        <f>'CtroExp ()'!AW56</f>
        <v>0</v>
      </c>
      <c r="S8" s="41">
        <f aca="true" t="shared" si="1" ref="S8:S13">SUM(K8:R8)</f>
        <v>197747.155</v>
      </c>
    </row>
    <row r="9" spans="1:19" s="44" customFormat="1" ht="11.25" customHeight="1">
      <c r="A9" s="42" t="s">
        <v>212</v>
      </c>
      <c r="B9" s="42">
        <f>'CtroExp ()'!C69</f>
        <v>0</v>
      </c>
      <c r="C9" s="42">
        <f>'CtroExp ()'!D69</f>
        <v>6000</v>
      </c>
      <c r="D9" s="42">
        <f>'CtroExp ()'!E69</f>
        <v>0</v>
      </c>
      <c r="E9" s="42">
        <f>'CtroExp ()'!H69</f>
        <v>7000</v>
      </c>
      <c r="F9" s="42">
        <f>'CtroExp ()'!I69</f>
        <v>0</v>
      </c>
      <c r="G9" s="42">
        <f>'CtroExp ()'!J69</f>
        <v>0</v>
      </c>
      <c r="H9" s="42">
        <f>'CtroExp ()'!K69</f>
        <v>0</v>
      </c>
      <c r="I9" s="42">
        <f>'CtroExp ()'!Q69</f>
        <v>0</v>
      </c>
      <c r="J9" s="55">
        <f t="shared" si="0"/>
        <v>13000</v>
      </c>
      <c r="K9" s="42">
        <f>'CtroExp ()'!S69</f>
        <v>0</v>
      </c>
      <c r="L9" s="42">
        <f>'CtroExp ()'!W69</f>
        <v>47803</v>
      </c>
      <c r="M9" s="42">
        <f>'CtroExp ()'!X69</f>
        <v>12930</v>
      </c>
      <c r="N9" s="42">
        <f>'CtroExp ()'!Y69</f>
        <v>0</v>
      </c>
      <c r="O9" s="42">
        <f>'CtroExp ()'!Z69</f>
        <v>0</v>
      </c>
      <c r="P9" s="42">
        <f>'CtroExp ()'!AA69</f>
        <v>0</v>
      </c>
      <c r="Q9" s="42">
        <f>'CtroExp ()'!AB69</f>
        <v>6600</v>
      </c>
      <c r="R9" s="42">
        <f>'CtroExp ()'!AW69</f>
        <v>0</v>
      </c>
      <c r="S9" s="128">
        <f t="shared" si="1"/>
        <v>67333</v>
      </c>
    </row>
    <row r="10" spans="1:19" s="45" customFormat="1" ht="11.25" customHeight="1">
      <c r="A10" s="42" t="s">
        <v>167</v>
      </c>
      <c r="B10" s="42">
        <f>'CtroExp ()'!C82</f>
        <v>0</v>
      </c>
      <c r="C10" s="42">
        <f>'CtroExp ()'!D82</f>
        <v>0</v>
      </c>
      <c r="D10" s="42">
        <f>'CtroExp ()'!E82</f>
        <v>0</v>
      </c>
      <c r="E10" s="42">
        <f>'CtroExp ()'!H82</f>
        <v>11700</v>
      </c>
      <c r="F10" s="42">
        <f>'CtroExp ()'!I82</f>
        <v>0</v>
      </c>
      <c r="G10" s="42">
        <f>'CtroExp ()'!J82</f>
        <v>0</v>
      </c>
      <c r="H10" s="42">
        <f>'CtroExp ()'!K82</f>
        <v>0</v>
      </c>
      <c r="I10" s="42">
        <f>'CtroExp ()'!Q82</f>
        <v>0</v>
      </c>
      <c r="J10" s="55">
        <f t="shared" si="0"/>
        <v>11700</v>
      </c>
      <c r="K10" s="42">
        <f>'CtroExp ()'!S82</f>
        <v>0</v>
      </c>
      <c r="L10" s="42">
        <f>'CtroExp ()'!W82</f>
        <v>29700</v>
      </c>
      <c r="M10" s="42">
        <f>'CtroExp ()'!X82</f>
        <v>0</v>
      </c>
      <c r="N10" s="42">
        <f>'CtroExp ()'!Y82</f>
        <v>0</v>
      </c>
      <c r="O10" s="42">
        <f>'CtroExp ()'!Z82</f>
        <v>0</v>
      </c>
      <c r="P10" s="42">
        <f>'CtroExp ()'!AA82</f>
        <v>0</v>
      </c>
      <c r="Q10" s="42">
        <f>'CtroExp ()'!AB82</f>
        <v>0</v>
      </c>
      <c r="R10" s="42">
        <f>'CtroExp ()'!AW82</f>
        <v>0</v>
      </c>
      <c r="S10" s="42">
        <f t="shared" si="1"/>
        <v>29700</v>
      </c>
    </row>
    <row r="11" spans="1:19" s="44" customFormat="1" ht="11.25" customHeight="1">
      <c r="A11" s="41" t="s">
        <v>12</v>
      </c>
      <c r="B11" s="67">
        <f>'CtroExp ()'!C95</f>
        <v>0</v>
      </c>
      <c r="C11" s="41">
        <f>'CtroExp ()'!D95</f>
        <v>166.47</v>
      </c>
      <c r="D11" s="41">
        <f>'CtroExp ()'!E95</f>
        <v>0</v>
      </c>
      <c r="E11" s="41">
        <f>'CtroExp ()'!H95</f>
        <v>442.77</v>
      </c>
      <c r="F11" s="41">
        <f>'CtroExp ()'!I95</f>
        <v>0</v>
      </c>
      <c r="G11" s="41">
        <f>'CtroExp ()'!J95</f>
        <v>0</v>
      </c>
      <c r="H11" s="41">
        <f>'CtroExp ()'!K95</f>
        <v>0</v>
      </c>
      <c r="I11" s="41">
        <f>'CtroExp ()'!Q95</f>
        <v>2000</v>
      </c>
      <c r="J11" s="43">
        <f t="shared" si="0"/>
        <v>2609.24</v>
      </c>
      <c r="K11" s="41">
        <f>'CtroExp ()'!S95</f>
        <v>0</v>
      </c>
      <c r="L11" s="41">
        <f>'CtroExp ()'!W95</f>
        <v>8293</v>
      </c>
      <c r="M11" s="41">
        <f>'CtroExp ()'!X95</f>
        <v>0</v>
      </c>
      <c r="N11" s="41">
        <f>'CtroExp ()'!Y95</f>
        <v>0</v>
      </c>
      <c r="O11" s="41">
        <f>'CtroExp ()'!Z95</f>
        <v>0</v>
      </c>
      <c r="P11" s="41">
        <f>'CtroExp ()'!AA95</f>
        <v>0</v>
      </c>
      <c r="Q11" s="41">
        <f>'CtroExp ()'!AB95</f>
        <v>825.98</v>
      </c>
      <c r="R11" s="41">
        <f>'CtroExp ()'!AW95</f>
        <v>280.47</v>
      </c>
      <c r="S11" s="41">
        <f t="shared" si="1"/>
        <v>9399.449999999999</v>
      </c>
    </row>
    <row r="12" spans="1:19" s="45" customFormat="1" ht="11.25" customHeight="1">
      <c r="A12" s="42" t="s">
        <v>13</v>
      </c>
      <c r="B12" s="42">
        <f>'CtroExp ()'!C108</f>
        <v>0</v>
      </c>
      <c r="C12" s="42">
        <f>'CtroExp ()'!D108</f>
        <v>0</v>
      </c>
      <c r="D12" s="42">
        <f>'CtroExp ()'!E108</f>
        <v>0</v>
      </c>
      <c r="E12" s="42">
        <f>'CtroExp ()'!H108</f>
        <v>0</v>
      </c>
      <c r="F12" s="42">
        <f>'CtroExp ()'!I108</f>
        <v>0</v>
      </c>
      <c r="G12" s="42">
        <f>'CtroExp ()'!J108</f>
        <v>0</v>
      </c>
      <c r="H12" s="42">
        <f>'CtroExp ()'!K108</f>
        <v>0</v>
      </c>
      <c r="I12" s="42">
        <f>'CtroExp ()'!Q108</f>
        <v>0</v>
      </c>
      <c r="J12" s="55">
        <f t="shared" si="0"/>
        <v>0</v>
      </c>
      <c r="K12" s="42">
        <f>'CtroExp ()'!S108</f>
        <v>0</v>
      </c>
      <c r="L12" s="42">
        <f>'CtroExp ()'!W108</f>
        <v>0</v>
      </c>
      <c r="M12" s="42">
        <f>'CtroExp ()'!X108</f>
        <v>0</v>
      </c>
      <c r="N12" s="42">
        <f>'CtroExp ()'!Y108</f>
        <v>0</v>
      </c>
      <c r="O12" s="42">
        <f>'CtroExp ()'!Z108</f>
        <v>0</v>
      </c>
      <c r="P12" s="42">
        <f>'CtroExp ()'!AA108</f>
        <v>0</v>
      </c>
      <c r="Q12" s="42">
        <f>'CtroExp ()'!AB108</f>
        <v>0</v>
      </c>
      <c r="R12" s="42">
        <f>'CtroExp ()'!AW108</f>
        <v>0</v>
      </c>
      <c r="S12" s="42">
        <f t="shared" si="1"/>
        <v>0</v>
      </c>
    </row>
    <row r="13" spans="1:19" s="44" customFormat="1" ht="11.25" customHeight="1">
      <c r="A13" s="41" t="s">
        <v>14</v>
      </c>
      <c r="B13" s="41">
        <f>'CtroExp ()'!C121</f>
        <v>0</v>
      </c>
      <c r="C13" s="41">
        <f>'CtroExp ()'!D121</f>
        <v>33800</v>
      </c>
      <c r="D13" s="41">
        <f>'CtroExp ()'!E121</f>
        <v>0</v>
      </c>
      <c r="E13" s="41">
        <f>'CtroExp ()'!H121</f>
        <v>0</v>
      </c>
      <c r="F13" s="41">
        <f>'CtroExp ()'!I121</f>
        <v>0</v>
      </c>
      <c r="G13" s="41">
        <f>'CtroExp ()'!J121</f>
        <v>0</v>
      </c>
      <c r="H13" s="41">
        <f>'CtroExp ()'!K121</f>
        <v>0</v>
      </c>
      <c r="I13" s="41">
        <f>'CtroExp ()'!Q121</f>
        <v>0</v>
      </c>
      <c r="J13" s="43">
        <f t="shared" si="0"/>
        <v>33800</v>
      </c>
      <c r="K13" s="41">
        <f>'CtroExp ()'!S121</f>
        <v>0</v>
      </c>
      <c r="L13" s="41">
        <f>'CtroExp ()'!W121</f>
        <v>21660</v>
      </c>
      <c r="M13" s="41">
        <f>'CtroExp ()'!X121</f>
        <v>33735</v>
      </c>
      <c r="N13" s="41">
        <f>'CtroExp ()'!Y121</f>
        <v>0</v>
      </c>
      <c r="O13" s="41">
        <f>'CtroExp ()'!Z121</f>
        <v>0</v>
      </c>
      <c r="P13" s="41">
        <f>'CtroExp ()'!AA121</f>
        <v>32900</v>
      </c>
      <c r="Q13" s="41">
        <f>'CtroExp ()'!AB121</f>
        <v>9000</v>
      </c>
      <c r="R13" s="41">
        <f>'CtroExp ()'!AW121</f>
        <v>0</v>
      </c>
      <c r="S13" s="41">
        <f t="shared" si="1"/>
        <v>97295</v>
      </c>
    </row>
    <row r="14" spans="1:19" s="44" customFormat="1" ht="11.25" customHeight="1">
      <c r="A14" s="41" t="s">
        <v>83</v>
      </c>
      <c r="B14" s="41">
        <f>'CtroExp ()'!C134</f>
        <v>0</v>
      </c>
      <c r="C14" s="41">
        <f>'CtroExp ()'!D134</f>
        <v>0</v>
      </c>
      <c r="D14" s="41">
        <f>'CtroExp ()'!E134</f>
        <v>0</v>
      </c>
      <c r="E14" s="41">
        <f>'CtroExp ()'!H134</f>
        <v>9000</v>
      </c>
      <c r="F14" s="41">
        <f>'CtroExp ()'!I134</f>
        <v>0</v>
      </c>
      <c r="G14" s="41">
        <f>'CtroExp ()'!J134</f>
        <v>0</v>
      </c>
      <c r="H14" s="41">
        <f>'CtroExp ()'!K134</f>
        <v>0</v>
      </c>
      <c r="I14" s="41">
        <f>'CtroExp ()'!Q134</f>
        <v>0</v>
      </c>
      <c r="J14" s="43">
        <f aca="true" t="shared" si="2" ref="J14:J20">SUM(B14:I14)</f>
        <v>9000</v>
      </c>
      <c r="K14" s="41">
        <f>'CtroExp ()'!S134</f>
        <v>0</v>
      </c>
      <c r="L14" s="41">
        <f>'CtroExp ()'!W134</f>
        <v>215997</v>
      </c>
      <c r="M14" s="41">
        <f>'CtroExp ()'!X134</f>
        <v>0</v>
      </c>
      <c r="N14" s="41">
        <f>'CtroExp ()'!Y134</f>
        <v>0</v>
      </c>
      <c r="O14" s="41">
        <f>'CtroExp ()'!Z134</f>
        <v>0</v>
      </c>
      <c r="P14" s="41">
        <f>'CtroExp ()'!AA134</f>
        <v>0</v>
      </c>
      <c r="Q14" s="41">
        <f>'CtroExp ()'!AB134</f>
        <v>0</v>
      </c>
      <c r="R14" s="41">
        <f>'CtroExp ()'!AW134</f>
        <v>22075</v>
      </c>
      <c r="S14" s="41">
        <f aca="true" t="shared" si="3" ref="S14:S20">SUM(K14:R14)</f>
        <v>238072</v>
      </c>
    </row>
    <row r="15" spans="1:19" s="44" customFormat="1" ht="11.25" customHeight="1">
      <c r="A15" s="42" t="s">
        <v>85</v>
      </c>
      <c r="B15" s="42">
        <f>'CtroExp ()'!C147</f>
        <v>0</v>
      </c>
      <c r="C15" s="42">
        <f>'CtroExp ()'!D147</f>
        <v>0</v>
      </c>
      <c r="D15" s="42">
        <f>'CtroExp ()'!E147</f>
        <v>0</v>
      </c>
      <c r="E15" s="42">
        <f>'CtroExp ()'!H147</f>
        <v>23580</v>
      </c>
      <c r="F15" s="42">
        <f>'CtroExp ()'!I147</f>
        <v>0</v>
      </c>
      <c r="G15" s="42">
        <f>'CtroExp ()'!J147</f>
        <v>0</v>
      </c>
      <c r="H15" s="42">
        <f>'CtroExp ()'!K147</f>
        <v>0</v>
      </c>
      <c r="I15" s="42">
        <f>'CtroExp ()'!Q147</f>
        <v>0</v>
      </c>
      <c r="J15" s="55">
        <f t="shared" si="2"/>
        <v>23580</v>
      </c>
      <c r="K15" s="42">
        <f>'CtroExp ()'!S147</f>
        <v>0</v>
      </c>
      <c r="L15" s="42">
        <f>'CtroExp ()'!W147</f>
        <v>185845.44</v>
      </c>
      <c r="M15" s="42">
        <f>'CtroExp ()'!X147</f>
        <v>0</v>
      </c>
      <c r="N15" s="42">
        <f>'CtroExp ()'!Y147</f>
        <v>0</v>
      </c>
      <c r="O15" s="42">
        <f>'CtroExp ()'!Z147</f>
        <v>0</v>
      </c>
      <c r="P15" s="42">
        <f>'CtroExp ()'!AA147</f>
        <v>0</v>
      </c>
      <c r="Q15" s="42">
        <f>'CtroExp ()'!AB147</f>
        <v>31977.05</v>
      </c>
      <c r="R15" s="42">
        <f>'CtroExp ()'!AW147</f>
        <v>0</v>
      </c>
      <c r="S15" s="42">
        <f t="shared" si="3"/>
        <v>217822.49</v>
      </c>
    </row>
    <row r="16" spans="1:19" s="44" customFormat="1" ht="11.25" customHeight="1">
      <c r="A16" s="41" t="s">
        <v>103</v>
      </c>
      <c r="B16" s="42">
        <f>'CtroExp ()'!C173</f>
        <v>0</v>
      </c>
      <c r="C16" s="42">
        <f>'CtroExp ()'!D173</f>
        <v>0</v>
      </c>
      <c r="D16" s="42">
        <f>'CtroExp ()'!E173</f>
        <v>0</v>
      </c>
      <c r="E16" s="42">
        <f>'CtroExp ()'!H173</f>
        <v>13020</v>
      </c>
      <c r="F16" s="42">
        <f>'CtroExp ()'!I173</f>
        <v>0</v>
      </c>
      <c r="G16" s="42">
        <f>'CtroExp ()'!J173</f>
        <v>0</v>
      </c>
      <c r="H16" s="42">
        <f>'CtroExp ()'!K173</f>
        <v>0</v>
      </c>
      <c r="I16" s="42">
        <f>'CtroExp ()'!Q173</f>
        <v>0</v>
      </c>
      <c r="J16" s="55">
        <f t="shared" si="2"/>
        <v>13020</v>
      </c>
      <c r="K16" s="42">
        <f>'CtroExp ()'!S173</f>
        <v>0</v>
      </c>
      <c r="L16" s="42">
        <f>'CtroExp ()'!W173</f>
        <v>50620</v>
      </c>
      <c r="M16" s="42">
        <f>'CtroExp ()'!X173</f>
        <v>0</v>
      </c>
      <c r="N16" s="42">
        <f>'CtroExp ()'!Y173</f>
        <v>0</v>
      </c>
      <c r="O16" s="42">
        <f>'CtroExp ()'!Z173</f>
        <v>0</v>
      </c>
      <c r="P16" s="42">
        <f>'CtroExp ()'!AA173</f>
        <v>30000</v>
      </c>
      <c r="Q16" s="42">
        <f>'CtroExp ()'!AB173</f>
        <v>5500</v>
      </c>
      <c r="R16" s="42">
        <f>'CtroExp ()'!AW173</f>
        <v>0</v>
      </c>
      <c r="S16" s="42">
        <f t="shared" si="3"/>
        <v>86120</v>
      </c>
    </row>
    <row r="17" spans="1:19" s="44" customFormat="1" ht="11.25" customHeight="1">
      <c r="A17" s="41" t="s">
        <v>17</v>
      </c>
      <c r="B17" s="42">
        <f>'CtroExp ()'!C186</f>
        <v>0</v>
      </c>
      <c r="C17" s="42">
        <f>'CtroExp ()'!D186</f>
        <v>0</v>
      </c>
      <c r="D17" s="42">
        <f>'CtroExp ()'!E186</f>
        <v>0</v>
      </c>
      <c r="E17" s="42">
        <f>'CtroExp ()'!H186</f>
        <v>0</v>
      </c>
      <c r="F17" s="42">
        <f>'CtroExp ()'!I186</f>
        <v>0</v>
      </c>
      <c r="G17" s="42">
        <f>'CtroExp ()'!J186</f>
        <v>0</v>
      </c>
      <c r="H17" s="42">
        <f>'CtroExp ()'!K186</f>
        <v>0</v>
      </c>
      <c r="I17" s="42">
        <f>'CtroExp ()'!Q186</f>
        <v>0</v>
      </c>
      <c r="J17" s="55">
        <f t="shared" si="2"/>
        <v>0</v>
      </c>
      <c r="K17" s="42">
        <f>'CtroExp ()'!S186</f>
        <v>0</v>
      </c>
      <c r="L17" s="42">
        <f>'CtroExp ()'!W186</f>
        <v>0</v>
      </c>
      <c r="M17" s="42">
        <f>'CtroExp ()'!X186</f>
        <v>0</v>
      </c>
      <c r="N17" s="42">
        <f>'CtroExp ()'!Y186</f>
        <v>0</v>
      </c>
      <c r="O17" s="42">
        <f>'CtroExp ()'!Z186</f>
        <v>0</v>
      </c>
      <c r="P17" s="42">
        <f>'CtroExp ()'!AA186</f>
        <v>0</v>
      </c>
      <c r="Q17" s="42">
        <f>'CtroExp ()'!AB186</f>
        <v>0</v>
      </c>
      <c r="R17" s="42">
        <f>'CtroExp ()'!AW186</f>
        <v>0</v>
      </c>
      <c r="S17" s="42">
        <f t="shared" si="3"/>
        <v>0</v>
      </c>
    </row>
    <row r="18" spans="1:19" s="44" customFormat="1" ht="11.25" customHeight="1">
      <c r="A18" s="42" t="s">
        <v>90</v>
      </c>
      <c r="B18" s="42">
        <f>'CtroExp ()'!C212</f>
        <v>0</v>
      </c>
      <c r="C18" s="42">
        <f>'CtroExp ()'!D212</f>
        <v>0</v>
      </c>
      <c r="D18" s="42">
        <f>'CtroExp ()'!E212</f>
        <v>0</v>
      </c>
      <c r="E18" s="42">
        <f>'CtroExp ()'!H212</f>
        <v>0</v>
      </c>
      <c r="F18" s="42">
        <f>'CtroExp ()'!I212</f>
        <v>0</v>
      </c>
      <c r="G18" s="42">
        <f>'CtroExp ()'!J212</f>
        <v>0</v>
      </c>
      <c r="H18" s="42">
        <f>'CtroExp ()'!K212</f>
        <v>0</v>
      </c>
      <c r="I18" s="42">
        <f>'CtroExp ()'!Q212</f>
        <v>0</v>
      </c>
      <c r="J18" s="55">
        <f t="shared" si="2"/>
        <v>0</v>
      </c>
      <c r="K18" s="42">
        <f>'CtroExp ()'!S212</f>
        <v>0</v>
      </c>
      <c r="L18" s="42">
        <f>'CtroExp ()'!W212</f>
        <v>0</v>
      </c>
      <c r="M18" s="42">
        <f>'CtroExp ()'!X212</f>
        <v>0</v>
      </c>
      <c r="N18" s="42">
        <f>'CtroExp ()'!Y212</f>
        <v>0</v>
      </c>
      <c r="O18" s="42">
        <f>'CtroExp ()'!Z212</f>
        <v>0</v>
      </c>
      <c r="P18" s="42">
        <f>'CtroExp ()'!AA212</f>
        <v>0</v>
      </c>
      <c r="Q18" s="42">
        <f>'CtroExp ()'!AB212</f>
        <v>0</v>
      </c>
      <c r="R18" s="42">
        <f>'CtroExp ()'!AW212</f>
        <v>0</v>
      </c>
      <c r="S18" s="42">
        <f t="shared" si="3"/>
        <v>0</v>
      </c>
    </row>
    <row r="19" spans="1:19" s="44" customFormat="1" ht="11.25" customHeight="1">
      <c r="A19" s="48" t="s">
        <v>176</v>
      </c>
      <c r="B19" s="42">
        <f>'CtroExp ()'!C225</f>
        <v>0</v>
      </c>
      <c r="C19" s="42">
        <f>'CtroExp ()'!D225</f>
        <v>0</v>
      </c>
      <c r="D19" s="42">
        <f>'CtroExp ()'!E225</f>
        <v>0</v>
      </c>
      <c r="E19" s="42">
        <f>'CtroExp ()'!H225</f>
        <v>0</v>
      </c>
      <c r="F19" s="42">
        <f>'CtroExp ()'!I225</f>
        <v>0</v>
      </c>
      <c r="G19" s="42">
        <f>'CtroExp ()'!J225</f>
        <v>0</v>
      </c>
      <c r="H19" s="42">
        <f>'CtroExp ()'!K225</f>
        <v>0</v>
      </c>
      <c r="I19" s="42">
        <f>'CtroExp ()'!Q225</f>
        <v>0</v>
      </c>
      <c r="J19" s="55">
        <f t="shared" si="2"/>
        <v>0</v>
      </c>
      <c r="K19" s="42">
        <f>'CtroExp ()'!S225</f>
        <v>48247</v>
      </c>
      <c r="L19" s="42">
        <f>'CtroExp ()'!W225</f>
        <v>0</v>
      </c>
      <c r="M19" s="42">
        <f>'CtroExp ()'!X225</f>
        <v>0</v>
      </c>
      <c r="N19" s="42">
        <f>'CtroExp ()'!Y225</f>
        <v>0</v>
      </c>
      <c r="O19" s="42">
        <f>'CtroExp ()'!Z225</f>
        <v>0</v>
      </c>
      <c r="P19" s="42">
        <f>'CtroExp ()'!AA225</f>
        <v>0</v>
      </c>
      <c r="Q19" s="42">
        <f>'CtroExp ()'!AB225</f>
        <v>0</v>
      </c>
      <c r="R19" s="42">
        <f>'CtroExp ()'!AW225</f>
        <v>0</v>
      </c>
      <c r="S19" s="42">
        <f t="shared" si="3"/>
        <v>48247</v>
      </c>
    </row>
    <row r="20" spans="1:19" s="44" customFormat="1" ht="11.25" customHeight="1">
      <c r="A20" s="46" t="s">
        <v>140</v>
      </c>
      <c r="B20" s="42">
        <f>'CtroExp ()'!C238</f>
        <v>0</v>
      </c>
      <c r="C20" s="42">
        <f>'CtroExp ()'!D238</f>
        <v>0</v>
      </c>
      <c r="D20" s="42">
        <f>'CtroExp ()'!E238</f>
        <v>0</v>
      </c>
      <c r="E20" s="42">
        <f>'CtroExp ()'!H238</f>
        <v>0</v>
      </c>
      <c r="F20" s="42">
        <f>'CtroExp ()'!I238</f>
        <v>0</v>
      </c>
      <c r="G20" s="42">
        <f>'CtroExp ()'!J238</f>
        <v>0</v>
      </c>
      <c r="H20" s="42">
        <f>'CtroExp ()'!K238</f>
        <v>0</v>
      </c>
      <c r="I20" s="42">
        <f>'CtroExp ()'!Q238</f>
        <v>0</v>
      </c>
      <c r="J20" s="55">
        <f t="shared" si="2"/>
        <v>0</v>
      </c>
      <c r="K20" s="42">
        <f>'CtroExp ()'!S238</f>
        <v>0</v>
      </c>
      <c r="L20" s="42">
        <f>'CtroExp ()'!W238</f>
        <v>0</v>
      </c>
      <c r="M20" s="42">
        <f>'CtroExp ()'!X238</f>
        <v>0</v>
      </c>
      <c r="N20" s="42">
        <f>'CtroExp ()'!Y238</f>
        <v>0</v>
      </c>
      <c r="O20" s="42">
        <f>'CtroExp ()'!Z238</f>
        <v>0</v>
      </c>
      <c r="P20" s="42">
        <f>'CtroExp ()'!AA238</f>
        <v>0</v>
      </c>
      <c r="Q20" s="42">
        <f>'CtroExp ()'!AB238</f>
        <v>0</v>
      </c>
      <c r="R20" s="42">
        <f>'CtroExp ()'!AW238</f>
        <v>0</v>
      </c>
      <c r="S20" s="42">
        <f t="shared" si="3"/>
        <v>0</v>
      </c>
    </row>
    <row r="21" spans="1:19" s="2" customFormat="1" ht="12" customHeight="1">
      <c r="A21" s="130" t="s">
        <v>16</v>
      </c>
      <c r="B21" s="14">
        <f aca="true" t="shared" si="4" ref="B21:S21">SUM(B4:B20)</f>
        <v>0</v>
      </c>
      <c r="C21" s="14">
        <f t="shared" si="4"/>
        <v>39966.47</v>
      </c>
      <c r="D21" s="14">
        <f t="shared" si="4"/>
        <v>0</v>
      </c>
      <c r="E21" s="14">
        <f t="shared" si="4"/>
        <v>393067.17000000004</v>
      </c>
      <c r="F21" s="14">
        <f t="shared" si="4"/>
        <v>0</v>
      </c>
      <c r="G21" s="14">
        <f t="shared" si="4"/>
        <v>0</v>
      </c>
      <c r="H21" s="14">
        <f t="shared" si="4"/>
        <v>0</v>
      </c>
      <c r="I21" s="14">
        <f t="shared" si="4"/>
        <v>2000</v>
      </c>
      <c r="J21" s="16">
        <f t="shared" si="4"/>
        <v>435033.64</v>
      </c>
      <c r="K21" s="17">
        <f t="shared" si="4"/>
        <v>119824.155</v>
      </c>
      <c r="L21" s="14">
        <f t="shared" si="4"/>
        <v>2196497.82</v>
      </c>
      <c r="M21" s="14">
        <f t="shared" si="4"/>
        <v>103736.44</v>
      </c>
      <c r="N21" s="14">
        <f t="shared" si="4"/>
        <v>0</v>
      </c>
      <c r="O21" s="14">
        <f t="shared" si="4"/>
        <v>0</v>
      </c>
      <c r="P21" s="14">
        <f t="shared" si="4"/>
        <v>81037.454</v>
      </c>
      <c r="Q21" s="14">
        <f t="shared" si="4"/>
        <v>144995.91</v>
      </c>
      <c r="R21" s="14">
        <f t="shared" si="4"/>
        <v>24855.47</v>
      </c>
      <c r="S21" s="14">
        <f t="shared" si="4"/>
        <v>2670947.249</v>
      </c>
    </row>
    <row r="22" ht="18" customHeight="1">
      <c r="A22" s="92" t="s">
        <v>203</v>
      </c>
    </row>
    <row r="23" spans="1:19" ht="28.5" customHeight="1">
      <c r="A23" s="18" t="s">
        <v>23</v>
      </c>
      <c r="B23" s="9" t="s">
        <v>42</v>
      </c>
      <c r="C23" s="9" t="s">
        <v>43</v>
      </c>
      <c r="D23" s="9" t="s">
        <v>107</v>
      </c>
      <c r="E23" s="9" t="s">
        <v>170</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()'!C2:C4)</f>
        <v>0</v>
      </c>
      <c r="C24" s="41">
        <f>SUM('CtroExp ()'!D2:D4)</f>
        <v>0</v>
      </c>
      <c r="D24" s="41">
        <f>SUM('CtroExp ()'!E2:E4)</f>
        <v>0</v>
      </c>
      <c r="E24" s="41">
        <f>SUM('CtroExp ()'!H2:H4)</f>
        <v>67810</v>
      </c>
      <c r="F24" s="41">
        <f>SUM('CtroExp ()'!I2:I4)</f>
        <v>0</v>
      </c>
      <c r="G24" s="41">
        <f>SUM('CtroExp ()'!J2:J4)</f>
        <v>0</v>
      </c>
      <c r="H24" s="41">
        <f>SUM('CtroExp ()'!K2:K4)</f>
        <v>0</v>
      </c>
      <c r="I24" s="41">
        <f>SUM('CtroExp ()'!Q2:Q4)</f>
        <v>0</v>
      </c>
      <c r="J24" s="43">
        <f>SUM(B24:I24)</f>
        <v>67810</v>
      </c>
      <c r="K24" s="41">
        <f>SUM('CtroExp ()'!S2:S4)</f>
        <v>0</v>
      </c>
      <c r="L24" s="41">
        <f>SUM('CtroExp ()'!W2:W4)</f>
        <v>319714</v>
      </c>
      <c r="M24" s="41">
        <f>SUM('CtroExp ()'!X2:X4)</f>
        <v>0</v>
      </c>
      <c r="N24" s="41">
        <f>SUM('CtroExp ()'!Y2:Y4)</f>
        <v>0</v>
      </c>
      <c r="O24" s="41">
        <f>SUM('CtroExp ()'!Z2:Z4)</f>
        <v>0</v>
      </c>
      <c r="P24" s="41">
        <f>SUM('CtroExp ()'!AA2:AA4)</f>
        <v>0</v>
      </c>
      <c r="Q24" s="41">
        <f>SUM('CtroExp ()'!AB2:AB4)</f>
        <v>31800</v>
      </c>
      <c r="R24" s="41">
        <f>SUM('CtroExp ()'!AW2:AW4)</f>
        <v>0</v>
      </c>
      <c r="S24" s="41">
        <f>SUM(K24:R24)</f>
        <v>351514</v>
      </c>
    </row>
    <row r="25" spans="1:19" s="44" customFormat="1" ht="12" customHeight="1">
      <c r="A25" s="62" t="s">
        <v>148</v>
      </c>
      <c r="B25" s="62">
        <f>SUM('CtroExp ()'!C15:C17)</f>
        <v>0</v>
      </c>
      <c r="C25" s="62">
        <f>SUM('CtroExp ()'!D15:D17)</f>
        <v>0</v>
      </c>
      <c r="D25" s="62">
        <f>SUM('CtroExp ()'!E15:E17)</f>
        <v>0</v>
      </c>
      <c r="E25" s="62">
        <f>SUM('CtroExp ()'!H15:H17)</f>
        <v>232877.4</v>
      </c>
      <c r="F25" s="62">
        <f>SUM('CtroExp ()'!I15:I17)</f>
        <v>0</v>
      </c>
      <c r="G25" s="62">
        <f>SUM('CtroExp ()'!J15:J17)</f>
        <v>0</v>
      </c>
      <c r="H25" s="62">
        <f>SUM('CtroExp ()'!K15:K17)</f>
        <v>0</v>
      </c>
      <c r="I25" s="62">
        <f>SUM('CtroExp ()'!Q15:Q17)</f>
        <v>0</v>
      </c>
      <c r="J25" s="111">
        <f aca="true" t="shared" si="5" ref="J25:J40">SUM(B25:I25)</f>
        <v>232877.4</v>
      </c>
      <c r="K25" s="62">
        <f>SUM('CtroExp ()'!S15:S17)</f>
        <v>0</v>
      </c>
      <c r="L25" s="62">
        <f>SUM('CtroExp ()'!W15:W17)</f>
        <v>1014169.07</v>
      </c>
      <c r="M25" s="62">
        <f>SUM('CtroExp ()'!X15:X17)</f>
        <v>0</v>
      </c>
      <c r="N25" s="62">
        <f>SUM('CtroExp ()'!Y15:Y17)</f>
        <v>0</v>
      </c>
      <c r="O25" s="62">
        <f>SUM('CtroExp ()'!Z15:Z17)</f>
        <v>0</v>
      </c>
      <c r="P25" s="62">
        <f>SUM('CtroExp ()'!AA15:AA17)</f>
        <v>0</v>
      </c>
      <c r="Q25" s="41">
        <f>SUM('CtroExp ()'!AB15:AB17)</f>
        <v>60544.63</v>
      </c>
      <c r="R25" s="41">
        <f>SUM('CtroExp ()'!AW15:AW17)</f>
        <v>10500</v>
      </c>
      <c r="S25" s="41">
        <f aca="true" t="shared" si="6" ref="S25:S40">SUM(K25:R25)</f>
        <v>1085213.7</v>
      </c>
    </row>
    <row r="26" spans="1:19" s="44" customFormat="1" ht="11.25" customHeight="1">
      <c r="A26" s="42" t="s">
        <v>210</v>
      </c>
      <c r="B26" s="41">
        <f>SUM('CtroExp ()'!C28:C30)</f>
        <v>0</v>
      </c>
      <c r="C26" s="41">
        <f>SUM('CtroExp ()'!D28:D30)</f>
        <v>0</v>
      </c>
      <c r="D26" s="41">
        <f>SUM('CtroExp ()'!E28:E30)</f>
        <v>0</v>
      </c>
      <c r="E26" s="42">
        <f>SUM('CtroExp ()'!H28:H30)</f>
        <v>134600</v>
      </c>
      <c r="F26" s="41">
        <f>SUM('CtroExp ()'!I28:I30)</f>
        <v>0</v>
      </c>
      <c r="G26" s="41">
        <f>SUM('CtroExp ()'!J28:J30)</f>
        <v>0</v>
      </c>
      <c r="H26" s="41">
        <f>SUM('CtroExp ()'!K28:K30)</f>
        <v>0</v>
      </c>
      <c r="I26" s="41">
        <f>SUM('CtroExp ()'!Q28:Q30)</f>
        <v>0</v>
      </c>
      <c r="J26" s="43">
        <f t="shared" si="5"/>
        <v>134600</v>
      </c>
      <c r="K26" s="41">
        <f>SUM('CtroExp ()'!S28:S30)</f>
        <v>0</v>
      </c>
      <c r="L26" s="41">
        <f>SUM('CtroExp ()'!W28:W30)</f>
        <v>431351</v>
      </c>
      <c r="M26" s="41">
        <f>SUM('CtroExp ()'!X28:X30)</f>
        <v>0</v>
      </c>
      <c r="N26" s="41">
        <f>SUM('CtroExp ()'!Y28:Y30)</f>
        <v>0</v>
      </c>
      <c r="O26" s="41">
        <f>SUM('CtroExp ()'!Z28:Z30)</f>
        <v>0</v>
      </c>
      <c r="P26" s="41">
        <f>SUM('CtroExp ()'!AA28:AA30)</f>
        <v>0</v>
      </c>
      <c r="Q26" s="41">
        <f>SUM('CtroExp ()'!AB28:AB30)</f>
        <v>35321</v>
      </c>
      <c r="R26" s="41">
        <f>SUM('CtroExp ()'!AW28:AW30)</f>
        <v>0</v>
      </c>
      <c r="S26" s="41">
        <f t="shared" si="6"/>
        <v>466672</v>
      </c>
    </row>
    <row r="27" spans="1:19" s="44" customFormat="1" ht="11.25" customHeight="1">
      <c r="A27" s="41" t="s">
        <v>10</v>
      </c>
      <c r="B27" s="41">
        <f>SUM('CtroExp ()'!C41:C43)</f>
        <v>0</v>
      </c>
      <c r="C27" s="41">
        <f>SUM('CtroExp ()'!D41:D43)</f>
        <v>0</v>
      </c>
      <c r="D27" s="41">
        <f>SUM('CtroExp ()'!E41:E43)</f>
        <v>0</v>
      </c>
      <c r="E27" s="41">
        <f>SUM('CtroExp ()'!H41:H43)</f>
        <v>369310</v>
      </c>
      <c r="F27" s="41">
        <f>SUM('CtroExp ()'!I41:I43)</f>
        <v>0</v>
      </c>
      <c r="G27" s="41">
        <f>SUM('CtroExp ()'!J41:J43)</f>
        <v>0</v>
      </c>
      <c r="H27" s="41">
        <f>SUM('CtroExp ()'!K41:K43)</f>
        <v>0</v>
      </c>
      <c r="I27" s="41">
        <f>SUM('CtroExp ()'!Q41:Q43)</f>
        <v>0</v>
      </c>
      <c r="J27" s="43">
        <f t="shared" si="5"/>
        <v>369310</v>
      </c>
      <c r="K27" s="41">
        <f>SUM('CtroExp ()'!S41:S43)</f>
        <v>0</v>
      </c>
      <c r="L27" s="41">
        <f>SUM('CtroExp ()'!W41:W43)</f>
        <v>1676431.8250000002</v>
      </c>
      <c r="M27" s="41">
        <f>SUM('CtroExp ()'!X41:X43)</f>
        <v>81221.44</v>
      </c>
      <c r="N27" s="41">
        <f>SUM('CtroExp ()'!Y41:Y43)</f>
        <v>0</v>
      </c>
      <c r="O27" s="41">
        <f>SUM('CtroExp ()'!Z41:Z43)</f>
        <v>0</v>
      </c>
      <c r="P27" s="41">
        <f>SUM('CtroExp ()'!AA41:AA43)</f>
        <v>40593.4</v>
      </c>
      <c r="Q27" s="41">
        <f>SUM('CtroExp ()'!AB41:AB43)</f>
        <v>115446</v>
      </c>
      <c r="R27" s="41">
        <f>SUM('CtroExp ()'!AW41:AW43)</f>
        <v>0</v>
      </c>
      <c r="S27" s="41">
        <f t="shared" si="6"/>
        <v>1913692.665</v>
      </c>
    </row>
    <row r="28" spans="1:19" s="44" customFormat="1" ht="11.25" customHeight="1">
      <c r="A28" s="41" t="s">
        <v>11</v>
      </c>
      <c r="B28" s="41">
        <f>SUM('CtroExp ()'!C54:C56)</f>
        <v>0</v>
      </c>
      <c r="C28" s="41">
        <f>SUM('CtroExp ()'!D54:D56)</f>
        <v>0</v>
      </c>
      <c r="D28" s="41">
        <f>SUM('CtroExp ()'!E54:E56)</f>
        <v>0</v>
      </c>
      <c r="E28" s="41">
        <f>SUM('CtroExp ()'!H54:H56)</f>
        <v>137168</v>
      </c>
      <c r="F28" s="41">
        <f>SUM('CtroExp ()'!I54:I56)</f>
        <v>0</v>
      </c>
      <c r="G28" s="41">
        <f>SUM('CtroExp ()'!J54:J56)</f>
        <v>0</v>
      </c>
      <c r="H28" s="41">
        <f>SUM('CtroExp ()'!K54:K56)</f>
        <v>0</v>
      </c>
      <c r="I28" s="41">
        <f>SUM('CtroExp ()'!Q54:Q56)</f>
        <v>0</v>
      </c>
      <c r="J28" s="43">
        <f t="shared" si="5"/>
        <v>137168</v>
      </c>
      <c r="K28" s="41">
        <f>SUM('CtroExp ()'!S54:S56)</f>
        <v>148351.325</v>
      </c>
      <c r="L28" s="41">
        <f>SUM('CtroExp ()'!W54:W56)</f>
        <v>287757.99</v>
      </c>
      <c r="M28" s="41">
        <f>SUM('CtroExp ()'!X54:X56)</f>
        <v>0</v>
      </c>
      <c r="N28" s="41">
        <f>SUM('CtroExp ()'!Y54:Y56)</f>
        <v>0</v>
      </c>
      <c r="O28" s="41">
        <f>SUM('CtroExp ()'!Z54:Z56)</f>
        <v>0</v>
      </c>
      <c r="P28" s="41">
        <f>SUM('CtroExp ()'!AA54:AA56)</f>
        <v>0</v>
      </c>
      <c r="Q28" s="41">
        <f>SUM('CtroExp ()'!AB54:AB56)</f>
        <v>12196.08</v>
      </c>
      <c r="R28" s="41">
        <f>SUM('CtroExp ()'!AW54:AW56)</f>
        <v>0</v>
      </c>
      <c r="S28" s="41">
        <f t="shared" si="6"/>
        <v>448305.395</v>
      </c>
    </row>
    <row r="29" spans="1:19" s="44" customFormat="1" ht="11.25" customHeight="1">
      <c r="A29" s="42" t="s">
        <v>164</v>
      </c>
      <c r="B29" s="41">
        <f>SUM('CtroExp ()'!C67:C69)</f>
        <v>0</v>
      </c>
      <c r="C29" s="41">
        <f>SUM('CtroExp ()'!D67:D69)</f>
        <v>24500</v>
      </c>
      <c r="D29" s="41">
        <f>SUM('CtroExp ()'!E67:E69)</f>
        <v>0</v>
      </c>
      <c r="E29" s="41">
        <f>SUM('CtroExp ()'!H67:H69)</f>
        <v>33500</v>
      </c>
      <c r="F29" s="41">
        <f>SUM('CtroExp ()'!I67:I69)</f>
        <v>0</v>
      </c>
      <c r="G29" s="41">
        <f>SUM('CtroExp ()'!J67:J69)</f>
        <v>0</v>
      </c>
      <c r="H29" s="41">
        <f>SUM('CtroExp ()'!K67:K69)</f>
        <v>0</v>
      </c>
      <c r="I29" s="41">
        <f>SUM('CtroExp ()'!Q67:Q69)</f>
        <v>0</v>
      </c>
      <c r="J29" s="43">
        <f t="shared" si="5"/>
        <v>58000</v>
      </c>
      <c r="K29" s="41">
        <f>SUM('CtroExp ()'!S67:S69)</f>
        <v>0</v>
      </c>
      <c r="L29" s="41">
        <f>SUM('CtroExp ()'!W67:W69)</f>
        <v>117303</v>
      </c>
      <c r="M29" s="41">
        <f>SUM('CtroExp ()'!X67:X69)</f>
        <v>28130</v>
      </c>
      <c r="N29" s="41">
        <f>SUM('CtroExp ()'!Y67:Y69)</f>
        <v>0</v>
      </c>
      <c r="O29" s="41">
        <f>SUM('CtroExp ()'!Z67:Z69)</f>
        <v>0</v>
      </c>
      <c r="P29" s="41">
        <f>SUM('CtroExp ()'!AA67:AA69)</f>
        <v>0</v>
      </c>
      <c r="Q29" s="41">
        <f>SUM('CtroExp ()'!AB67:AB69)</f>
        <v>12167</v>
      </c>
      <c r="R29" s="41">
        <f>SUM('CtroExp ()'!AW67:AW69)</f>
        <v>0</v>
      </c>
      <c r="S29" s="41">
        <f t="shared" si="6"/>
        <v>157600</v>
      </c>
    </row>
    <row r="30" spans="1:19" s="45" customFormat="1" ht="11.25" customHeight="1">
      <c r="A30" s="42" t="s">
        <v>167</v>
      </c>
      <c r="B30" s="41">
        <f>SUM('CtroExp ()'!C80:C82)</f>
        <v>0</v>
      </c>
      <c r="C30" s="41">
        <f>SUM('CtroExp ()'!D80:D82)</f>
        <v>0</v>
      </c>
      <c r="D30" s="41">
        <f>SUM('CtroExp ()'!E80:E82)</f>
        <v>0</v>
      </c>
      <c r="E30" s="41">
        <f>SUM('CtroExp ()'!H80:H82)</f>
        <v>29000</v>
      </c>
      <c r="F30" s="41">
        <f>SUM('CtroExp ()'!I80:I82)</f>
        <v>0</v>
      </c>
      <c r="G30" s="41">
        <f>SUM('CtroExp ()'!J80:J82)</f>
        <v>0</v>
      </c>
      <c r="H30" s="41">
        <f>SUM('CtroExp ()'!K80:K82)</f>
        <v>0</v>
      </c>
      <c r="I30" s="41">
        <f>SUM('CtroExp ()'!Q80:Q82)</f>
        <v>0</v>
      </c>
      <c r="J30" s="43">
        <f t="shared" si="5"/>
        <v>29000</v>
      </c>
      <c r="K30" s="41">
        <f>SUM('CtroExp ()'!S80:S82)</f>
        <v>0</v>
      </c>
      <c r="L30" s="41">
        <f>SUM('CtroExp ()'!W80:W82)</f>
        <v>62700</v>
      </c>
      <c r="M30" s="41">
        <f>SUM('CtroExp ()'!X80:X82)</f>
        <v>0</v>
      </c>
      <c r="N30" s="41">
        <f>SUM('CtroExp ()'!Y80:Y82)</f>
        <v>0</v>
      </c>
      <c r="O30" s="41">
        <f>SUM('CtroExp ()'!Z80:Z82)</f>
        <v>0</v>
      </c>
      <c r="P30" s="41">
        <f>SUM('CtroExp ()'!AA80:AA82)</f>
        <v>0</v>
      </c>
      <c r="Q30" s="41">
        <f>SUM('CtroExp ()'!AB80:AB82)</f>
        <v>0</v>
      </c>
      <c r="R30" s="41">
        <f>SUM('CtroExp ()'!AW80:AW82)</f>
        <v>0</v>
      </c>
      <c r="S30" s="41">
        <f t="shared" si="6"/>
        <v>62700</v>
      </c>
    </row>
    <row r="31" spans="1:19" s="44" customFormat="1" ht="11.25" customHeight="1">
      <c r="A31" s="41" t="s">
        <v>12</v>
      </c>
      <c r="B31" s="41">
        <f>SUM('CtroExp ()'!C93:C95)</f>
        <v>0</v>
      </c>
      <c r="C31" s="41">
        <f>SUM('CtroExp ()'!D93:D95)</f>
        <v>6866.47</v>
      </c>
      <c r="D31" s="41">
        <f>SUM('CtroExp ()'!E93:E95)</f>
        <v>0</v>
      </c>
      <c r="E31" s="41">
        <f>SUM('CtroExp ()'!H93:H95)</f>
        <v>16747.62</v>
      </c>
      <c r="F31" s="41">
        <f>SUM('CtroExp ()'!I93:I95)</f>
        <v>0</v>
      </c>
      <c r="G31" s="41">
        <f>SUM('CtroExp ()'!J93:J95)</f>
        <v>0</v>
      </c>
      <c r="H31" s="41">
        <f>SUM('CtroExp ()'!K93:K95)</f>
        <v>3674</v>
      </c>
      <c r="I31" s="41">
        <f>SUM('CtroExp ()'!Q93:Q95)</f>
        <v>3000</v>
      </c>
      <c r="J31" s="43">
        <f t="shared" si="5"/>
        <v>30288.09</v>
      </c>
      <c r="K31" s="41">
        <f>SUM('CtroExp ()'!S93:S95)</f>
        <v>0</v>
      </c>
      <c r="L31" s="41">
        <f>SUM('CtroExp ()'!W93:W95)</f>
        <v>169243</v>
      </c>
      <c r="M31" s="41">
        <f>SUM('CtroExp ()'!X93:X95)</f>
        <v>0</v>
      </c>
      <c r="N31" s="41">
        <f>SUM('CtroExp ()'!Y93:Y95)</f>
        <v>0</v>
      </c>
      <c r="O31" s="41">
        <f>SUM('CtroExp ()'!Z93:Z95)</f>
        <v>0</v>
      </c>
      <c r="P31" s="41">
        <f>SUM('CtroExp ()'!AA93:AA95)</f>
        <v>0</v>
      </c>
      <c r="Q31" s="41">
        <f>SUM('CtroExp ()'!AB93:AB95)</f>
        <v>1108.31</v>
      </c>
      <c r="R31" s="41">
        <f>SUM('CtroExp ()'!AW93:AW95)</f>
        <v>2409.7200000000003</v>
      </c>
      <c r="S31" s="41">
        <f t="shared" si="6"/>
        <v>172761.03</v>
      </c>
    </row>
    <row r="32" spans="1:19" s="44" customFormat="1" ht="11.25" customHeight="1">
      <c r="A32" s="42" t="s">
        <v>13</v>
      </c>
      <c r="B32" s="41">
        <f>SUM('CtroExp ()'!C106:C108)</f>
        <v>2000</v>
      </c>
      <c r="C32" s="41">
        <f>SUM('CtroExp ()'!D106:D108)</f>
        <v>0</v>
      </c>
      <c r="D32" s="41">
        <f>SUM('CtroExp ()'!E106:E108)</f>
        <v>0</v>
      </c>
      <c r="E32" s="41">
        <f>SUM('CtroExp ()'!H106:H108)</f>
        <v>0</v>
      </c>
      <c r="F32" s="41">
        <f>SUM('CtroExp ()'!I106:I108)</f>
        <v>0</v>
      </c>
      <c r="G32" s="41">
        <f>SUM('CtroExp ()'!J106:J108)</f>
        <v>0</v>
      </c>
      <c r="H32" s="41">
        <f>SUM('CtroExp ()'!K106:K108)</f>
        <v>0</v>
      </c>
      <c r="I32" s="41">
        <f>SUM('CtroExp ()'!Q106:Q108)</f>
        <v>0</v>
      </c>
      <c r="J32" s="43">
        <f t="shared" si="5"/>
        <v>2000</v>
      </c>
      <c r="K32" s="41">
        <f>SUM('CtroExp ()'!S106:S108)</f>
        <v>0</v>
      </c>
      <c r="L32" s="41">
        <f>SUM('CtroExp ()'!W106:W108)</f>
        <v>0</v>
      </c>
      <c r="M32" s="41">
        <f>SUM('CtroExp ()'!X106:X108)</f>
        <v>0</v>
      </c>
      <c r="N32" s="41">
        <f>SUM('CtroExp ()'!Y106:Y108)</f>
        <v>0</v>
      </c>
      <c r="O32" s="41">
        <f>SUM('CtroExp ()'!Z106:Z108)</f>
        <v>0</v>
      </c>
      <c r="P32" s="41">
        <f>SUM('CtroExp ()'!AA106:AA108)</f>
        <v>0</v>
      </c>
      <c r="Q32" s="41">
        <f>SUM('CtroExp ()'!AB106:AB108)</f>
        <v>0</v>
      </c>
      <c r="R32" s="41">
        <f>SUM('CtroExp ()'!AW106:AW108)</f>
        <v>0</v>
      </c>
      <c r="S32" s="41">
        <f t="shared" si="6"/>
        <v>0</v>
      </c>
    </row>
    <row r="33" spans="1:19" s="44" customFormat="1" ht="11.25" customHeight="1">
      <c r="A33" s="41" t="s">
        <v>14</v>
      </c>
      <c r="B33" s="41">
        <f>SUM('CtroExp ()'!C119:C121)</f>
        <v>5000</v>
      </c>
      <c r="C33" s="41">
        <f>SUM('CtroExp ()'!D119:D121)</f>
        <v>112320</v>
      </c>
      <c r="D33" s="41">
        <f>SUM('CtroExp ()'!E119:E121)</f>
        <v>0</v>
      </c>
      <c r="E33" s="41">
        <f>SUM('CtroExp ()'!H119:H121)</f>
        <v>115981</v>
      </c>
      <c r="F33" s="41">
        <f>SUM('CtroExp ()'!I119:I121)</f>
        <v>0</v>
      </c>
      <c r="G33" s="41">
        <f>SUM('CtroExp ()'!J119:J121)</f>
        <v>0</v>
      </c>
      <c r="H33" s="41">
        <f>SUM('CtroExp ()'!K119:K121)</f>
        <v>0</v>
      </c>
      <c r="I33" s="41">
        <f>SUM('CtroExp ()'!Q119:Q121)</f>
        <v>0</v>
      </c>
      <c r="J33" s="43">
        <f t="shared" si="5"/>
        <v>233301</v>
      </c>
      <c r="K33" s="41">
        <f>SUM('CtroExp ()'!S119:S121)</f>
        <v>0</v>
      </c>
      <c r="L33" s="41">
        <f>SUM('CtroExp ()'!W119:W121)</f>
        <v>516087</v>
      </c>
      <c r="M33" s="41">
        <f>SUM('CtroExp ()'!X119:X121)</f>
        <v>77804</v>
      </c>
      <c r="N33" s="41">
        <f>SUM('CtroExp ()'!Y119:Y121)</f>
        <v>0</v>
      </c>
      <c r="O33" s="41">
        <f>SUM('CtroExp ()'!Z119:Z121)</f>
        <v>0</v>
      </c>
      <c r="P33" s="41">
        <f>SUM('CtroExp ()'!AA119:AA121)</f>
        <v>34700</v>
      </c>
      <c r="Q33" s="41">
        <f>SUM('CtroExp ()'!AB119:AB121)</f>
        <v>52493</v>
      </c>
      <c r="R33" s="41">
        <f>SUM('CtroExp ()'!AW119:AW121)</f>
        <v>8501</v>
      </c>
      <c r="S33" s="41">
        <f t="shared" si="6"/>
        <v>689585</v>
      </c>
    </row>
    <row r="34" spans="1:19" s="44" customFormat="1" ht="11.25" customHeight="1">
      <c r="A34" s="41" t="s">
        <v>83</v>
      </c>
      <c r="B34" s="41">
        <f>SUM('CtroExp ()'!C132:C134)</f>
        <v>0</v>
      </c>
      <c r="C34" s="41">
        <f>SUM('CtroExp ()'!D132:D134)</f>
        <v>0</v>
      </c>
      <c r="D34" s="41">
        <f>SUM('CtroExp ()'!E132:E134)</f>
        <v>0</v>
      </c>
      <c r="E34" s="41">
        <f>SUM('CtroExp ()'!H132:H134)</f>
        <v>86500</v>
      </c>
      <c r="F34" s="41">
        <f>SUM('CtroExp ()'!I132:I134)</f>
        <v>0</v>
      </c>
      <c r="G34" s="41">
        <f>SUM('CtroExp ()'!J132:J134)</f>
        <v>0</v>
      </c>
      <c r="H34" s="41">
        <f>SUM('CtroExp ()'!K132:K134)</f>
        <v>0</v>
      </c>
      <c r="I34" s="41">
        <f>SUM('CtroExp ()'!Q132:Q134)</f>
        <v>0</v>
      </c>
      <c r="J34" s="43">
        <f t="shared" si="5"/>
        <v>86500</v>
      </c>
      <c r="K34" s="41">
        <f>SUM('CtroExp ()'!S132:S134)</f>
        <v>0</v>
      </c>
      <c r="L34" s="41">
        <f>SUM('CtroExp ()'!W132:W134)</f>
        <v>510509</v>
      </c>
      <c r="M34" s="41">
        <f>SUM('CtroExp ()'!X132:X134)</f>
        <v>0</v>
      </c>
      <c r="N34" s="41">
        <f>SUM('CtroExp ()'!Y132:Y134)</f>
        <v>0</v>
      </c>
      <c r="O34" s="41">
        <f>SUM('CtroExp ()'!Z132:Z134)</f>
        <v>0</v>
      </c>
      <c r="P34" s="41">
        <f>SUM('CtroExp ()'!AA132:AA134)</f>
        <v>6415</v>
      </c>
      <c r="Q34" s="41">
        <f>SUM('CtroExp ()'!AB132:AB134)</f>
        <v>25450</v>
      </c>
      <c r="R34" s="41">
        <f>SUM('CtroExp ()'!AW132:AW134)</f>
        <v>22075</v>
      </c>
      <c r="S34" s="41">
        <f t="shared" si="6"/>
        <v>564449</v>
      </c>
    </row>
    <row r="35" spans="1:19" s="44" customFormat="1" ht="11.25" customHeight="1">
      <c r="A35" s="42" t="s">
        <v>85</v>
      </c>
      <c r="B35" s="41">
        <f>SUM('CtroExp ()'!C145:C147)</f>
        <v>0</v>
      </c>
      <c r="C35" s="41">
        <f>SUM('CtroExp ()'!D145:D147)</f>
        <v>0</v>
      </c>
      <c r="D35" s="41">
        <f>SUM('CtroExp ()'!E145:E147)</f>
        <v>0</v>
      </c>
      <c r="E35" s="41">
        <f>SUM('CtroExp ()'!H145:H147)</f>
        <v>93320</v>
      </c>
      <c r="F35" s="41">
        <f>SUM('CtroExp ()'!I145:I147)</f>
        <v>0</v>
      </c>
      <c r="G35" s="41">
        <f>SUM('CtroExp ()'!J145:J147)</f>
        <v>0</v>
      </c>
      <c r="H35" s="41">
        <f>SUM('CtroExp ()'!K145:K147)</f>
        <v>0</v>
      </c>
      <c r="I35" s="41">
        <f>SUM('CtroExp ()'!Q145:Q147)</f>
        <v>0</v>
      </c>
      <c r="J35" s="43">
        <f t="shared" si="5"/>
        <v>93320</v>
      </c>
      <c r="K35" s="41">
        <f>SUM('CtroExp ()'!S145:S147)</f>
        <v>0</v>
      </c>
      <c r="L35" s="41">
        <f>SUM('CtroExp ()'!W145:W147)</f>
        <v>454637</v>
      </c>
      <c r="M35" s="41">
        <f>SUM('CtroExp ()'!X145:X147)</f>
        <v>0</v>
      </c>
      <c r="N35" s="41">
        <f>SUM('CtroExp ()'!Y145:Y147)</f>
        <v>0</v>
      </c>
      <c r="O35" s="41">
        <f>SUM('CtroExp ()'!Z145:Z147)</f>
        <v>0</v>
      </c>
      <c r="P35" s="41">
        <f>SUM('CtroExp ()'!AA145:AA147)</f>
        <v>0</v>
      </c>
      <c r="Q35" s="41">
        <f>SUM('CtroExp ()'!AB145:AB147)</f>
        <v>60222.880000000005</v>
      </c>
      <c r="R35" s="41">
        <f>SUM('CtroExp ()'!AW145:AW147)</f>
        <v>0</v>
      </c>
      <c r="S35" s="41">
        <f t="shared" si="6"/>
        <v>514859.88</v>
      </c>
    </row>
    <row r="36" spans="1:19" s="44" customFormat="1" ht="11.25" customHeight="1">
      <c r="A36" s="41" t="s">
        <v>103</v>
      </c>
      <c r="B36" s="41">
        <f>SUM('CtroExp ()'!C171:C173)</f>
        <v>0</v>
      </c>
      <c r="C36" s="41">
        <f>SUM('CtroExp ()'!D171:D173)</f>
        <v>0</v>
      </c>
      <c r="D36" s="41">
        <f>SUM('CtroExp ()'!E171:E173)</f>
        <v>0</v>
      </c>
      <c r="E36" s="41">
        <f>SUM('CtroExp ()'!H171:H173)</f>
        <v>57717</v>
      </c>
      <c r="F36" s="41">
        <f>SUM('CtroExp ()'!I171:I173)</f>
        <v>0</v>
      </c>
      <c r="G36" s="41">
        <f>SUM('CtroExp ()'!J171:J173)</f>
        <v>0</v>
      </c>
      <c r="H36" s="41">
        <f>SUM('CtroExp ()'!K171:K173)</f>
        <v>0</v>
      </c>
      <c r="I36" s="41">
        <f>SUM('CtroExp ()'!Q171:Q173)</f>
        <v>0</v>
      </c>
      <c r="J36" s="43">
        <f t="shared" si="5"/>
        <v>57717</v>
      </c>
      <c r="K36" s="41">
        <f>SUM('CtroExp ()'!S171:S173)</f>
        <v>0</v>
      </c>
      <c r="L36" s="41">
        <f>SUM('CtroExp ()'!W171:W173)</f>
        <v>350803</v>
      </c>
      <c r="M36" s="41">
        <f>SUM('CtroExp ()'!X171:X173)</f>
        <v>0</v>
      </c>
      <c r="N36" s="41">
        <f>SUM('CtroExp ()'!Y171:Y173)</f>
        <v>0</v>
      </c>
      <c r="O36" s="41">
        <f>SUM('CtroExp ()'!Z171:Z173)</f>
        <v>0</v>
      </c>
      <c r="P36" s="41">
        <f>SUM('CtroExp ()'!AA171:AA173)</f>
        <v>30000</v>
      </c>
      <c r="Q36" s="41">
        <f>SUM('CtroExp ()'!AB171:AB173)</f>
        <v>22100</v>
      </c>
      <c r="R36" s="41">
        <f>SUM('CtroExp ()'!AW171:AW173)</f>
        <v>2000</v>
      </c>
      <c r="S36" s="41">
        <f t="shared" si="6"/>
        <v>404903</v>
      </c>
    </row>
    <row r="37" spans="1:19" s="44" customFormat="1" ht="11.25" customHeight="1">
      <c r="A37" s="41" t="s">
        <v>17</v>
      </c>
      <c r="B37" s="41">
        <f>SUM('CtroExp ()'!C184:C186)</f>
        <v>0</v>
      </c>
      <c r="C37" s="41">
        <f>SUM('CtroExp ()'!D184:D186)</f>
        <v>0</v>
      </c>
      <c r="D37" s="41">
        <f>SUM('CtroExp ()'!E184:E186)</f>
        <v>0</v>
      </c>
      <c r="E37" s="41">
        <f>SUM('CtroExp ()'!H184:H186)</f>
        <v>0</v>
      </c>
      <c r="F37" s="41">
        <f>SUM('CtroExp ()'!I184:I186)</f>
        <v>0</v>
      </c>
      <c r="G37" s="41">
        <f>SUM('CtroExp ()'!J184:J186)</f>
        <v>0</v>
      </c>
      <c r="H37" s="41">
        <f>SUM('CtroExp ()'!K184:K186)</f>
        <v>0</v>
      </c>
      <c r="I37" s="41">
        <f>SUM('CtroExp ()'!Q184:Q186)</f>
        <v>0</v>
      </c>
      <c r="J37" s="43">
        <f t="shared" si="5"/>
        <v>0</v>
      </c>
      <c r="K37" s="41">
        <f>SUM('CtroExp ()'!S184:S186)</f>
        <v>0</v>
      </c>
      <c r="L37" s="41">
        <f>SUM('CtroExp ()'!W184:W186)</f>
        <v>0</v>
      </c>
      <c r="M37" s="41">
        <f>SUM('CtroExp ()'!X184:X186)</f>
        <v>0</v>
      </c>
      <c r="N37" s="41">
        <f>SUM('CtroExp ()'!Y184:Y186)</f>
        <v>0</v>
      </c>
      <c r="O37" s="41">
        <f>SUM('CtroExp ()'!Z184:Z186)</f>
        <v>0</v>
      </c>
      <c r="P37" s="41">
        <f>SUM('CtroExp ()'!AA184:AA186)</f>
        <v>0</v>
      </c>
      <c r="Q37" s="41">
        <f>SUM('CtroExp ()'!AB184:AB186)</f>
        <v>0</v>
      </c>
      <c r="R37" s="41">
        <f>SUM('CtroExp ()'!AW184:AW186)</f>
        <v>0</v>
      </c>
      <c r="S37" s="41">
        <f t="shared" si="6"/>
        <v>0</v>
      </c>
    </row>
    <row r="38" spans="1:19" s="44" customFormat="1" ht="11.25" customHeight="1">
      <c r="A38" s="42" t="s">
        <v>90</v>
      </c>
      <c r="B38" s="41">
        <f>SUM('CtroExp ()'!C210:C212)</f>
        <v>0</v>
      </c>
      <c r="C38" s="41">
        <f>SUM('CtroExp ()'!D210:D212)</f>
        <v>0</v>
      </c>
      <c r="D38" s="41">
        <f>SUM('CtroExp ()'!E210:E212)</f>
        <v>0</v>
      </c>
      <c r="E38" s="41">
        <f>SUM('CtroExp ()'!H210:H212)</f>
        <v>0</v>
      </c>
      <c r="F38" s="41">
        <f>SUM('CtroExp ()'!I210:I212)</f>
        <v>0</v>
      </c>
      <c r="G38" s="41">
        <f>SUM('CtroExp ()'!J210:J212)</f>
        <v>0</v>
      </c>
      <c r="H38" s="41">
        <f>SUM('CtroExp ()'!K210:K212)</f>
        <v>0</v>
      </c>
      <c r="I38" s="41">
        <f>SUM('CtroExp ()'!Q210:Q212)</f>
        <v>0</v>
      </c>
      <c r="J38" s="43">
        <f t="shared" si="5"/>
        <v>0</v>
      </c>
      <c r="K38" s="41">
        <f>SUM('CtroExp ()'!S210:S212)</f>
        <v>0</v>
      </c>
      <c r="L38" s="41">
        <f>SUM('CtroExp ()'!W210:W212)</f>
        <v>0</v>
      </c>
      <c r="M38" s="41">
        <f>SUM('CtroExp ()'!X210:X212)</f>
        <v>0</v>
      </c>
      <c r="N38" s="41">
        <f>SUM('CtroExp ()'!Y210:Y212)</f>
        <v>0</v>
      </c>
      <c r="O38" s="41">
        <f>SUM('CtroExp ()'!Z210:Z212)</f>
        <v>0</v>
      </c>
      <c r="P38" s="41">
        <f>SUM('CtroExp ()'!AA210:AA212)</f>
        <v>0</v>
      </c>
      <c r="Q38" s="41">
        <f>SUM('CtroExp ()'!AB210:AB212)</f>
        <v>0</v>
      </c>
      <c r="R38" s="41">
        <f>SUM('CtroExp ()'!AW210:AW212)</f>
        <v>0</v>
      </c>
      <c r="S38" s="41">
        <f t="shared" si="6"/>
        <v>0</v>
      </c>
    </row>
    <row r="39" spans="1:19" s="44" customFormat="1" ht="11.25" customHeight="1">
      <c r="A39" s="48" t="s">
        <v>133</v>
      </c>
      <c r="B39" s="41">
        <f>SUM('CtroExp ()'!C223:C225)</f>
        <v>0</v>
      </c>
      <c r="C39" s="41">
        <f>SUM('CtroExp ()'!D223:D225)</f>
        <v>0</v>
      </c>
      <c r="D39" s="41">
        <f>SUM('CtroExp ()'!E223:E225)</f>
        <v>0</v>
      </c>
      <c r="E39" s="41">
        <f>SUM('CtroExp ()'!H223:H225)</f>
        <v>0</v>
      </c>
      <c r="F39" s="41">
        <f>SUM('CtroExp ()'!I223:I225)</f>
        <v>0</v>
      </c>
      <c r="G39" s="41">
        <f>SUM('CtroExp ()'!J223:J225)</f>
        <v>0</v>
      </c>
      <c r="H39" s="41">
        <f>SUM('CtroExp ()'!K223:K225)</f>
        <v>0</v>
      </c>
      <c r="I39" s="41">
        <f>SUM('CtroExp ()'!Q223:Q225)</f>
        <v>0</v>
      </c>
      <c r="J39" s="43">
        <f t="shared" si="5"/>
        <v>0</v>
      </c>
      <c r="K39" s="41">
        <f>SUM('CtroExp ()'!S223:S225)</f>
        <v>48247</v>
      </c>
      <c r="L39" s="41">
        <f>SUM('CtroExp ()'!W223:W225)</f>
        <v>0</v>
      </c>
      <c r="M39" s="41">
        <f>SUM('CtroExp ()'!X223:X225)</f>
        <v>12000</v>
      </c>
      <c r="N39" s="41">
        <f>SUM('CtroExp ()'!Y223:Y225)</f>
        <v>0</v>
      </c>
      <c r="O39" s="41">
        <f>SUM('CtroExp ()'!Z223:Z225)</f>
        <v>0</v>
      </c>
      <c r="P39" s="41">
        <f>SUM('CtroExp ()'!AA223:AA225)</f>
        <v>0</v>
      </c>
      <c r="Q39" s="41">
        <f>SUM('CtroExp ()'!AB223:AB225)</f>
        <v>0</v>
      </c>
      <c r="R39" s="41">
        <f>SUM('CtroExp ()'!AW223:AW225)</f>
        <v>0</v>
      </c>
      <c r="S39" s="41">
        <f t="shared" si="6"/>
        <v>60247</v>
      </c>
    </row>
    <row r="40" spans="1:19" s="44" customFormat="1" ht="11.25" customHeight="1">
      <c r="A40" s="46" t="s">
        <v>140</v>
      </c>
      <c r="B40" s="41">
        <f>SUM('CtroExp ()'!C236:C238)</f>
        <v>0</v>
      </c>
      <c r="C40" s="41">
        <f>SUM('CtroExp ()'!D236:D238)</f>
        <v>0</v>
      </c>
      <c r="D40" s="41">
        <f>SUM('CtroExp ()'!E236:E238)</f>
        <v>0</v>
      </c>
      <c r="E40" s="41">
        <f>SUM('CtroExp ()'!H236:H238)</f>
        <v>0</v>
      </c>
      <c r="F40" s="41">
        <f>SUM('CtroExp ()'!I236:I238)</f>
        <v>0</v>
      </c>
      <c r="G40" s="41">
        <f>SUM('CtroExp ()'!J236:J238)</f>
        <v>0</v>
      </c>
      <c r="H40" s="41">
        <f>SUM('CtroExp ()'!K236:K238)</f>
        <v>0</v>
      </c>
      <c r="I40" s="41">
        <f>SUM('CtroExp ()'!Q236:Q238)</f>
        <v>0</v>
      </c>
      <c r="J40" s="43">
        <f t="shared" si="5"/>
        <v>0</v>
      </c>
      <c r="K40" s="41">
        <f>SUM('CtroExp ()'!S236:S238)</f>
        <v>0</v>
      </c>
      <c r="L40" s="41">
        <f>SUM('CtroExp ()'!W236:W238)</f>
        <v>0</v>
      </c>
      <c r="M40" s="41">
        <f>SUM('CtroExp ()'!X236:X238)</f>
        <v>0</v>
      </c>
      <c r="N40" s="41">
        <f>SUM('CtroExp ()'!Y236:Y238)</f>
        <v>0</v>
      </c>
      <c r="O40" s="41">
        <f>SUM('CtroExp ()'!Z236:Z238)</f>
        <v>0</v>
      </c>
      <c r="P40" s="41">
        <f>SUM('CtroExp ()'!AA236:AA238)</f>
        <v>0</v>
      </c>
      <c r="Q40" s="41">
        <f>SUM('CtroExp ()'!AB236:AB238)</f>
        <v>0</v>
      </c>
      <c r="R40" s="41">
        <f>SUM('CtroExp ()'!AW236:AW238)</f>
        <v>0</v>
      </c>
      <c r="S40" s="41">
        <f t="shared" si="6"/>
        <v>0</v>
      </c>
    </row>
    <row r="41" spans="1:19" ht="12" customHeight="1">
      <c r="A41" s="63" t="s">
        <v>16</v>
      </c>
      <c r="B41" s="63">
        <f>SUM(B24:B40)</f>
        <v>7000</v>
      </c>
      <c r="C41" s="63">
        <f aca="true" t="shared" si="7" ref="C41:S41">SUM(C24:C40)</f>
        <v>143686.47</v>
      </c>
      <c r="D41" s="63">
        <f t="shared" si="7"/>
        <v>0</v>
      </c>
      <c r="E41" s="63">
        <f t="shared" si="7"/>
        <v>1374531.02</v>
      </c>
      <c r="F41" s="63">
        <f t="shared" si="7"/>
        <v>0</v>
      </c>
      <c r="G41" s="63">
        <f t="shared" si="7"/>
        <v>0</v>
      </c>
      <c r="H41" s="63">
        <f t="shared" si="7"/>
        <v>3674</v>
      </c>
      <c r="I41" s="63">
        <f t="shared" si="7"/>
        <v>3000</v>
      </c>
      <c r="J41" s="64">
        <f t="shared" si="7"/>
        <v>1531891.49</v>
      </c>
      <c r="K41" s="65">
        <f t="shared" si="7"/>
        <v>196598.325</v>
      </c>
      <c r="L41" s="63">
        <f t="shared" si="7"/>
        <v>5910705.885</v>
      </c>
      <c r="M41" s="63">
        <f t="shared" si="7"/>
        <v>199155.44</v>
      </c>
      <c r="N41" s="63">
        <f t="shared" si="7"/>
        <v>0</v>
      </c>
      <c r="O41" s="63">
        <f t="shared" si="7"/>
        <v>0</v>
      </c>
      <c r="P41" s="63">
        <f t="shared" si="7"/>
        <v>111708.4</v>
      </c>
      <c r="Q41" s="63">
        <f t="shared" si="7"/>
        <v>428848.89999999997</v>
      </c>
      <c r="R41" s="63">
        <f t="shared" si="7"/>
        <v>45485.72</v>
      </c>
      <c r="S41" s="63">
        <f t="shared" si="7"/>
        <v>6892502.67</v>
      </c>
    </row>
    <row r="42" spans="1:19" ht="31.5" customHeight="1">
      <c r="A42" s="149" t="s">
        <v>211</v>
      </c>
      <c r="B42" s="149"/>
      <c r="C42" s="149"/>
      <c r="D42" s="149"/>
      <c r="E42" s="149"/>
      <c r="F42" s="149"/>
      <c r="G42" s="149"/>
      <c r="H42" s="149"/>
      <c r="I42" s="149"/>
      <c r="J42" s="149"/>
      <c r="K42" s="149"/>
      <c r="L42" s="149"/>
      <c r="M42" s="149"/>
      <c r="N42" s="149"/>
      <c r="O42" s="149"/>
      <c r="P42" s="149"/>
      <c r="Q42" s="149"/>
      <c r="R42" s="149"/>
      <c r="S42" s="149"/>
    </row>
    <row r="43" spans="1:11" ht="10.5" customHeight="1">
      <c r="A43" s="56"/>
      <c r="B43" s="57"/>
      <c r="C43" s="5"/>
      <c r="D43" s="5"/>
      <c r="E43" s="5"/>
      <c r="F43" s="5"/>
      <c r="K43" s="4"/>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8.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5.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200</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()'!C5</f>
        <v>0</v>
      </c>
      <c r="C4" s="41">
        <f>'CtroExp ()'!D5</f>
        <v>0</v>
      </c>
      <c r="D4" s="41">
        <f>'CtroExp ()'!E5</f>
        <v>0</v>
      </c>
      <c r="E4" s="41">
        <f>'CtroExp ()'!H5</f>
        <v>21000</v>
      </c>
      <c r="F4" s="41">
        <f>'CtroExp ()'!I5</f>
        <v>0</v>
      </c>
      <c r="G4" s="41">
        <f>'CtroExp ()'!J5</f>
        <v>0</v>
      </c>
      <c r="H4" s="41">
        <f>'CtroExp ()'!K5</f>
        <v>0</v>
      </c>
      <c r="I4" s="41">
        <f>'CtroExp ()'!Q5</f>
        <v>0</v>
      </c>
      <c r="J4" s="43">
        <f>SUM(B4:I4)</f>
        <v>21000</v>
      </c>
      <c r="K4" s="41">
        <f>'CtroExp ()'!S5</f>
        <v>0</v>
      </c>
      <c r="L4" s="41">
        <f>'CtroExp ()'!W5</f>
        <v>154905</v>
      </c>
      <c r="M4" s="41">
        <f>'CtroExp ()'!X5</f>
        <v>0</v>
      </c>
      <c r="N4" s="41">
        <f>'CtroExp ()'!Y5</f>
        <v>0</v>
      </c>
      <c r="O4" s="41">
        <f>'CtroExp ()'!Z5</f>
        <v>0</v>
      </c>
      <c r="P4" s="41">
        <f>'CtroExp ()'!AA5</f>
        <v>0</v>
      </c>
      <c r="Q4" s="41">
        <f>'CtroExp ()'!AB5</f>
        <v>10000</v>
      </c>
      <c r="R4" s="41">
        <f>'CtroExp ()'!AW5</f>
        <v>0</v>
      </c>
      <c r="S4" s="41">
        <f>SUM(K4:R4)</f>
        <v>164905</v>
      </c>
      <c r="T4" s="49"/>
    </row>
    <row r="5" spans="1:20" s="44" customFormat="1" ht="12" customHeight="1">
      <c r="A5" s="103" t="s">
        <v>148</v>
      </c>
      <c r="B5" s="41">
        <f>'CtroExp ()'!C18</f>
        <v>0</v>
      </c>
      <c r="C5" s="41">
        <f>'CtroExp ()'!D18</f>
        <v>0</v>
      </c>
      <c r="D5" s="41">
        <f>'CtroExp ()'!E18</f>
        <v>0</v>
      </c>
      <c r="E5" s="41">
        <f>'CtroExp ()'!H18</f>
        <v>134866.9</v>
      </c>
      <c r="F5" s="41">
        <f>'CtroExp ()'!I18</f>
        <v>0</v>
      </c>
      <c r="G5" s="41">
        <f>'CtroExp ()'!J18</f>
        <v>0</v>
      </c>
      <c r="H5" s="41">
        <f>'CtroExp ()'!K18</f>
        <v>0</v>
      </c>
      <c r="I5" s="41">
        <f>'CtroExp ()'!Q18</f>
        <v>0</v>
      </c>
      <c r="J5" s="43">
        <f>SUM(B5:I5)</f>
        <v>134866.9</v>
      </c>
      <c r="K5" s="41">
        <f>'CtroExp ()'!S18</f>
        <v>0</v>
      </c>
      <c r="L5" s="41">
        <f>'CtroExp ()'!W18</f>
        <v>515597.75</v>
      </c>
      <c r="M5" s="41">
        <f>'CtroExp ()'!X18</f>
        <v>0</v>
      </c>
      <c r="N5" s="41">
        <f>'CtroExp ()'!Y18</f>
        <v>0</v>
      </c>
      <c r="O5" s="41">
        <f>'CtroExp ()'!Z18</f>
        <v>0</v>
      </c>
      <c r="P5" s="41">
        <f>'CtroExp ()'!AA18</f>
        <v>0</v>
      </c>
      <c r="Q5" s="41">
        <f>'CtroExp ()'!AB18</f>
        <v>59923.08</v>
      </c>
      <c r="R5" s="41">
        <f>'CtroExp ()'!AW18</f>
        <v>4000</v>
      </c>
      <c r="S5" s="41">
        <f>SUM(K5:R5)</f>
        <v>579520.83</v>
      </c>
      <c r="T5" s="49"/>
    </row>
    <row r="6" spans="1:20" s="44" customFormat="1" ht="11.25" customHeight="1">
      <c r="A6" s="103" t="s">
        <v>155</v>
      </c>
      <c r="B6" s="41">
        <f>'CtroExp ()'!C31</f>
        <v>0</v>
      </c>
      <c r="C6" s="41">
        <f>'CtroExp ()'!D31</f>
        <v>0</v>
      </c>
      <c r="D6" s="41">
        <f>'CtroExp ()'!E31</f>
        <v>0</v>
      </c>
      <c r="E6" s="41">
        <f>'CtroExp ()'!H31</f>
        <v>10704</v>
      </c>
      <c r="F6" s="41">
        <f>'CtroExp ()'!I31</f>
        <v>0</v>
      </c>
      <c r="G6" s="41">
        <f>'CtroExp ()'!J31</f>
        <v>0</v>
      </c>
      <c r="H6" s="41">
        <f>'CtroExp ()'!K31</f>
        <v>0</v>
      </c>
      <c r="I6" s="41">
        <f>'CtroExp ()'!Q31</f>
        <v>0</v>
      </c>
      <c r="J6" s="43">
        <f>SUM(B6:I6)</f>
        <v>10704</v>
      </c>
      <c r="K6" s="41">
        <f>'CtroExp ()'!S31</f>
        <v>0</v>
      </c>
      <c r="L6" s="41">
        <f>'CtroExp ()'!W31</f>
        <v>110809</v>
      </c>
      <c r="M6" s="41">
        <f>'CtroExp ()'!X31</f>
        <v>0</v>
      </c>
      <c r="N6" s="41">
        <f>'CtroExp ()'!Y31</f>
        <v>0</v>
      </c>
      <c r="O6" s="41">
        <f>'CtroExp ()'!Z31</f>
        <v>0</v>
      </c>
      <c r="P6" s="41">
        <f>'CtroExp ()'!AA31</f>
        <v>0</v>
      </c>
      <c r="Q6" s="41">
        <f>'CtroExp ()'!AB31</f>
        <v>0</v>
      </c>
      <c r="R6" s="41">
        <f>'CtroExp ()'!AW31</f>
        <v>0</v>
      </c>
      <c r="S6" s="41">
        <f>SUM(K6:R6)</f>
        <v>110809</v>
      </c>
      <c r="T6" s="49"/>
    </row>
    <row r="7" spans="1:19" s="44" customFormat="1" ht="11.25" customHeight="1">
      <c r="A7" s="41" t="s">
        <v>10</v>
      </c>
      <c r="B7" s="41">
        <f>'CtroExp ()'!C44</f>
        <v>0</v>
      </c>
      <c r="C7" s="41">
        <f>'CtroExp ()'!D44</f>
        <v>0</v>
      </c>
      <c r="D7" s="41">
        <f>'CtroExp ()'!E44</f>
        <v>0</v>
      </c>
      <c r="E7" s="41">
        <f>'CtroExp ()'!H44</f>
        <v>98000</v>
      </c>
      <c r="F7" s="41">
        <f>'CtroExp ()'!I44</f>
        <v>0</v>
      </c>
      <c r="G7" s="41">
        <f>'CtroExp ()'!J44</f>
        <v>0</v>
      </c>
      <c r="H7" s="41">
        <f>'CtroExp ()'!K44</f>
        <v>0</v>
      </c>
      <c r="I7" s="41">
        <f>'CtroExp ()'!Q44</f>
        <v>0</v>
      </c>
      <c r="J7" s="43">
        <f>SUM(B7:I7)</f>
        <v>98000</v>
      </c>
      <c r="K7" s="41">
        <f>'CtroExp ()'!S44</f>
        <v>0</v>
      </c>
      <c r="L7" s="41">
        <f>'CtroExp ()'!W44</f>
        <v>585852.155</v>
      </c>
      <c r="M7" s="41">
        <f>'CtroExp ()'!X44</f>
        <v>5300</v>
      </c>
      <c r="N7" s="41">
        <f>'CtroExp ()'!Y44</f>
        <v>0</v>
      </c>
      <c r="O7" s="41">
        <f>'CtroExp ()'!Z44</f>
        <v>0</v>
      </c>
      <c r="P7" s="41">
        <f>'CtroExp ()'!AA44</f>
        <v>61672.043</v>
      </c>
      <c r="Q7" s="41">
        <f>'CtroExp ()'!AB44</f>
        <v>46358.08</v>
      </c>
      <c r="R7" s="41">
        <f>'CtroExp ()'!AW44</f>
        <v>0</v>
      </c>
      <c r="S7" s="41">
        <f>SUM(K7:R7)</f>
        <v>699182.2779999999</v>
      </c>
    </row>
    <row r="8" spans="1:19" s="44" customFormat="1" ht="11.25" customHeight="1">
      <c r="A8" s="41" t="s">
        <v>11</v>
      </c>
      <c r="B8" s="41">
        <f>'CtroExp ()'!C57</f>
        <v>0</v>
      </c>
      <c r="C8" s="41">
        <f>'CtroExp ()'!D57</f>
        <v>0</v>
      </c>
      <c r="D8" s="41">
        <f>'CtroExp ()'!E57</f>
        <v>0</v>
      </c>
      <c r="E8" s="41">
        <f>'CtroExp ()'!H57</f>
        <v>51988</v>
      </c>
      <c r="F8" s="41">
        <f>'CtroExp ()'!I57</f>
        <v>0</v>
      </c>
      <c r="G8" s="41">
        <f>'CtroExp ()'!J57</f>
        <v>0</v>
      </c>
      <c r="H8" s="41">
        <f>'CtroExp ()'!K57</f>
        <v>0</v>
      </c>
      <c r="I8" s="41">
        <f>'CtroExp ()'!Q57</f>
        <v>0</v>
      </c>
      <c r="J8" s="43">
        <f aca="true" t="shared" si="0" ref="J8:J13">SUM(B8:I8)</f>
        <v>51988</v>
      </c>
      <c r="K8" s="41">
        <f>'CtroExp ()'!S57</f>
        <v>46026.93</v>
      </c>
      <c r="L8" s="41">
        <f>'CtroExp ()'!W57</f>
        <v>102338</v>
      </c>
      <c r="M8" s="41">
        <f>'CtroExp ()'!X57</f>
        <v>0</v>
      </c>
      <c r="N8" s="41">
        <f>'CtroExp ()'!Y57</f>
        <v>0</v>
      </c>
      <c r="O8" s="41">
        <f>'CtroExp ()'!Z57</f>
        <v>0</v>
      </c>
      <c r="P8" s="41">
        <f>'CtroExp ()'!AA57</f>
        <v>0</v>
      </c>
      <c r="Q8" s="41">
        <f>'CtroExp ()'!AB57</f>
        <v>0</v>
      </c>
      <c r="R8" s="41">
        <f>'CtroExp ()'!AW57</f>
        <v>0</v>
      </c>
      <c r="S8" s="41">
        <f aca="true" t="shared" si="1" ref="S8:S13">SUM(K8:R8)</f>
        <v>148364.93</v>
      </c>
    </row>
    <row r="9" spans="1:19" s="44" customFormat="1" ht="11.25" customHeight="1">
      <c r="A9" s="42" t="s">
        <v>164</v>
      </c>
      <c r="B9" s="42">
        <f>'CtroExp ()'!C70</f>
        <v>0</v>
      </c>
      <c r="C9" s="42">
        <f>'CtroExp ()'!D70</f>
        <v>24745</v>
      </c>
      <c r="D9" s="42">
        <f>'CtroExp ()'!E70</f>
        <v>0</v>
      </c>
      <c r="E9" s="42">
        <f>'CtroExp ()'!H70</f>
        <v>12500</v>
      </c>
      <c r="F9" s="42">
        <f>'CtroExp ()'!I70</f>
        <v>0</v>
      </c>
      <c r="G9" s="42">
        <f>'CtroExp ()'!J70</f>
        <v>0</v>
      </c>
      <c r="H9" s="42">
        <f>'CtroExp ()'!K70</f>
        <v>0</v>
      </c>
      <c r="I9" s="42">
        <f>'CtroExp ()'!Q70</f>
        <v>0</v>
      </c>
      <c r="J9" s="55">
        <f t="shared" si="0"/>
        <v>37245</v>
      </c>
      <c r="K9" s="42">
        <f>'CtroExp ()'!S70</f>
        <v>0</v>
      </c>
      <c r="L9" s="42">
        <f>'CtroExp ()'!W70</f>
        <v>65095</v>
      </c>
      <c r="M9" s="42">
        <f>'CtroExp ()'!X70</f>
        <v>8000</v>
      </c>
      <c r="N9" s="42">
        <f>'CtroExp ()'!Y70</f>
        <v>0</v>
      </c>
      <c r="O9" s="42">
        <f>'CtroExp ()'!Z70</f>
        <v>0</v>
      </c>
      <c r="P9" s="42">
        <f>'CtroExp ()'!AA70</f>
        <v>0</v>
      </c>
      <c r="Q9" s="42">
        <f>'CtroExp ()'!AB70</f>
        <v>2000</v>
      </c>
      <c r="R9" s="42">
        <f>'CtroExp ()'!AW70</f>
        <v>0</v>
      </c>
      <c r="S9" s="42">
        <f t="shared" si="1"/>
        <v>75095</v>
      </c>
    </row>
    <row r="10" spans="1:19" s="45" customFormat="1" ht="11.25" customHeight="1">
      <c r="A10" s="42" t="s">
        <v>167</v>
      </c>
      <c r="B10" s="42">
        <f>'CtroExp ()'!C83</f>
        <v>0</v>
      </c>
      <c r="C10" s="42">
        <f>'CtroExp ()'!D83</f>
        <v>0</v>
      </c>
      <c r="D10" s="42">
        <f>'CtroExp ()'!E83</f>
        <v>0</v>
      </c>
      <c r="E10" s="42">
        <f>'CtroExp ()'!H83</f>
        <v>18000</v>
      </c>
      <c r="F10" s="42">
        <f>'CtroExp ()'!I83</f>
        <v>0</v>
      </c>
      <c r="G10" s="42">
        <f>'CtroExp ()'!J83</f>
        <v>0</v>
      </c>
      <c r="H10" s="42">
        <f>'CtroExp ()'!K83</f>
        <v>0</v>
      </c>
      <c r="I10" s="42">
        <f>'CtroExp ()'!Q83</f>
        <v>0</v>
      </c>
      <c r="J10" s="55">
        <f t="shared" si="0"/>
        <v>18000</v>
      </c>
      <c r="K10" s="42">
        <f>'CtroExp ()'!S83</f>
        <v>0</v>
      </c>
      <c r="L10" s="42">
        <f>'CtroExp ()'!W83</f>
        <v>42277</v>
      </c>
      <c r="M10" s="42">
        <f>'CtroExp ()'!X83</f>
        <v>0</v>
      </c>
      <c r="N10" s="42">
        <f>'CtroExp ()'!Y83</f>
        <v>0</v>
      </c>
      <c r="O10" s="42">
        <f>'CtroExp ()'!Z83</f>
        <v>0</v>
      </c>
      <c r="P10" s="42">
        <f>'CtroExp ()'!AA83</f>
        <v>0</v>
      </c>
      <c r="Q10" s="42">
        <f>'CtroExp ()'!AB83</f>
        <v>3061.05</v>
      </c>
      <c r="R10" s="42">
        <f>'CtroExp ()'!AW83</f>
        <v>0</v>
      </c>
      <c r="S10" s="42">
        <f t="shared" si="1"/>
        <v>45338.05</v>
      </c>
    </row>
    <row r="11" spans="1:19" s="44" customFormat="1" ht="11.25" customHeight="1">
      <c r="A11" s="41" t="s">
        <v>12</v>
      </c>
      <c r="B11" s="67">
        <f>'CtroExp ()'!C96</f>
        <v>0</v>
      </c>
      <c r="C11" s="41">
        <f>'CtroExp ()'!D96</f>
        <v>8000</v>
      </c>
      <c r="D11" s="41">
        <f>'CtroExp ()'!E96</f>
        <v>0</v>
      </c>
      <c r="E11" s="41">
        <f>'CtroExp ()'!H96</f>
        <v>0</v>
      </c>
      <c r="F11" s="41">
        <f>'CtroExp ()'!I96</f>
        <v>0</v>
      </c>
      <c r="G11" s="41">
        <f>'CtroExp ()'!J96</f>
        <v>0</v>
      </c>
      <c r="H11" s="41">
        <f>'CtroExp ()'!K96</f>
        <v>0</v>
      </c>
      <c r="I11" s="41">
        <f>'CtroExp ()'!Q96</f>
        <v>0</v>
      </c>
      <c r="J11" s="43">
        <f t="shared" si="0"/>
        <v>8000</v>
      </c>
      <c r="K11" s="41">
        <f>'CtroExp ()'!S96</f>
        <v>0</v>
      </c>
      <c r="L11" s="41">
        <f>'CtroExp ()'!W96</f>
        <v>108386</v>
      </c>
      <c r="M11" s="41">
        <f>'CtroExp ()'!X96</f>
        <v>0</v>
      </c>
      <c r="N11" s="41">
        <f>'CtroExp ()'!Y96</f>
        <v>0</v>
      </c>
      <c r="O11" s="41">
        <f>'CtroExp ()'!Z96</f>
        <v>0</v>
      </c>
      <c r="P11" s="41">
        <f>'CtroExp ()'!AA96</f>
        <v>0</v>
      </c>
      <c r="Q11" s="41">
        <f>'CtroExp ()'!AB96</f>
        <v>6000</v>
      </c>
      <c r="R11" s="41">
        <f>'CtroExp ()'!AW96</f>
        <v>3000</v>
      </c>
      <c r="S11" s="41">
        <f t="shared" si="1"/>
        <v>117386</v>
      </c>
    </row>
    <row r="12" spans="1:19" s="45" customFormat="1" ht="11.25" customHeight="1">
      <c r="A12" s="42" t="s">
        <v>13</v>
      </c>
      <c r="B12" s="42">
        <f>'CtroExp ()'!C109</f>
        <v>4340</v>
      </c>
      <c r="C12" s="42">
        <f>'CtroExp ()'!D109</f>
        <v>0</v>
      </c>
      <c r="D12" s="42">
        <f>'CtroExp ()'!E109</f>
        <v>0</v>
      </c>
      <c r="E12" s="42">
        <f>'CtroExp ()'!H109</f>
        <v>0</v>
      </c>
      <c r="F12" s="42">
        <f>'CtroExp ()'!I109</f>
        <v>0</v>
      </c>
      <c r="G12" s="42">
        <f>'CtroExp ()'!J109</f>
        <v>0</v>
      </c>
      <c r="H12" s="42">
        <f>'CtroExp ()'!K109</f>
        <v>0</v>
      </c>
      <c r="I12" s="42">
        <f>'CtroExp ()'!Q109</f>
        <v>0</v>
      </c>
      <c r="J12" s="55">
        <f t="shared" si="0"/>
        <v>4340</v>
      </c>
      <c r="K12" s="42">
        <f>'CtroExp ()'!S109</f>
        <v>0</v>
      </c>
      <c r="L12" s="42">
        <f>'CtroExp ()'!W109</f>
        <v>0</v>
      </c>
      <c r="M12" s="42">
        <f>'CtroExp ()'!X109</f>
        <v>0</v>
      </c>
      <c r="N12" s="42">
        <f>'CtroExp ()'!Y109</f>
        <v>0</v>
      </c>
      <c r="O12" s="42">
        <f>'CtroExp ()'!Z109</f>
        <v>0</v>
      </c>
      <c r="P12" s="42">
        <f>'CtroExp ()'!AA109</f>
        <v>0</v>
      </c>
      <c r="Q12" s="42">
        <f>'CtroExp ()'!AB109</f>
        <v>0</v>
      </c>
      <c r="R12" s="42">
        <f>'CtroExp ()'!AW109</f>
        <v>0</v>
      </c>
      <c r="S12" s="42">
        <f t="shared" si="1"/>
        <v>0</v>
      </c>
    </row>
    <row r="13" spans="1:19" s="44" customFormat="1" ht="11.25" customHeight="1">
      <c r="A13" s="41" t="s">
        <v>14</v>
      </c>
      <c r="B13" s="41">
        <f>'CtroExp ()'!C122</f>
        <v>0</v>
      </c>
      <c r="C13" s="41">
        <f>'CtroExp ()'!D122</f>
        <v>10000</v>
      </c>
      <c r="D13" s="41">
        <f>'CtroExp ()'!E122</f>
        <v>0</v>
      </c>
      <c r="E13" s="41">
        <f>'CtroExp ()'!H122</f>
        <v>2340</v>
      </c>
      <c r="F13" s="41">
        <f>'CtroExp ()'!I122</f>
        <v>0</v>
      </c>
      <c r="G13" s="41">
        <f>'CtroExp ()'!J122</f>
        <v>0</v>
      </c>
      <c r="H13" s="41">
        <f>'CtroExp ()'!K122</f>
        <v>0</v>
      </c>
      <c r="I13" s="41">
        <f>'CtroExp ()'!Q122</f>
        <v>0</v>
      </c>
      <c r="J13" s="43">
        <f t="shared" si="0"/>
        <v>12340</v>
      </c>
      <c r="K13" s="41">
        <f>'CtroExp ()'!S122</f>
        <v>0</v>
      </c>
      <c r="L13" s="41">
        <f>'CtroExp ()'!W122</f>
        <v>257549</v>
      </c>
      <c r="M13" s="41">
        <f>'CtroExp ()'!X122</f>
        <v>30943</v>
      </c>
      <c r="N13" s="41">
        <f>'CtroExp ()'!Y122</f>
        <v>0</v>
      </c>
      <c r="O13" s="41">
        <f>'CtroExp ()'!Z122</f>
        <v>0</v>
      </c>
      <c r="P13" s="41">
        <f>'CtroExp ()'!AA122</f>
        <v>65100</v>
      </c>
      <c r="Q13" s="41">
        <f>'CtroExp ()'!AB122</f>
        <v>8800</v>
      </c>
      <c r="R13" s="41">
        <f>'CtroExp ()'!AW122</f>
        <v>3000</v>
      </c>
      <c r="S13" s="41">
        <f t="shared" si="1"/>
        <v>365392</v>
      </c>
    </row>
    <row r="14" spans="1:19" s="44" customFormat="1" ht="11.25" customHeight="1">
      <c r="A14" s="41" t="s">
        <v>83</v>
      </c>
      <c r="B14" s="41">
        <f>'CtroExp ()'!C135</f>
        <v>0</v>
      </c>
      <c r="C14" s="41">
        <f>'CtroExp ()'!D135</f>
        <v>0</v>
      </c>
      <c r="D14" s="41">
        <f>'CtroExp ()'!E135</f>
        <v>0</v>
      </c>
      <c r="E14" s="41">
        <f>'CtroExp ()'!H135</f>
        <v>42480</v>
      </c>
      <c r="F14" s="41">
        <f>'CtroExp ()'!I135</f>
        <v>0</v>
      </c>
      <c r="G14" s="41">
        <f>'CtroExp ()'!J135</f>
        <v>0</v>
      </c>
      <c r="H14" s="41">
        <f>'CtroExp ()'!K135</f>
        <v>0</v>
      </c>
      <c r="I14" s="41">
        <f>'CtroExp ()'!Q135</f>
        <v>0</v>
      </c>
      <c r="J14" s="43">
        <f aca="true" t="shared" si="2" ref="J14:J20">SUM(B14:I14)</f>
        <v>42480</v>
      </c>
      <c r="K14" s="41">
        <f>'CtroExp ()'!S135</f>
        <v>0</v>
      </c>
      <c r="L14" s="41">
        <f>'CtroExp ()'!W135</f>
        <v>231024</v>
      </c>
      <c r="M14" s="41">
        <f>'CtroExp ()'!X135</f>
        <v>0</v>
      </c>
      <c r="N14" s="41">
        <f>'CtroExp ()'!Y135</f>
        <v>0</v>
      </c>
      <c r="O14" s="41">
        <f>'CtroExp ()'!Z135</f>
        <v>0</v>
      </c>
      <c r="P14" s="41">
        <f>'CtroExp ()'!AA135</f>
        <v>0</v>
      </c>
      <c r="Q14" s="41">
        <f>'CtroExp ()'!AB135</f>
        <v>20000</v>
      </c>
      <c r="R14" s="41">
        <f>'CtroExp ()'!AW135</f>
        <v>0</v>
      </c>
      <c r="S14" s="41">
        <f aca="true" t="shared" si="3" ref="S14:S20">SUM(K14:R14)</f>
        <v>251024</v>
      </c>
    </row>
    <row r="15" spans="1:19" s="44" customFormat="1" ht="11.25" customHeight="1">
      <c r="A15" s="42" t="s">
        <v>85</v>
      </c>
      <c r="B15" s="42">
        <f>'CtroExp ()'!C148</f>
        <v>0</v>
      </c>
      <c r="C15" s="42">
        <f>'CtroExp ()'!D148</f>
        <v>0</v>
      </c>
      <c r="D15" s="42">
        <f>'CtroExp ()'!E148</f>
        <v>0</v>
      </c>
      <c r="E15" s="42">
        <f>'CtroExp ()'!H148</f>
        <v>15000</v>
      </c>
      <c r="F15" s="42">
        <f>'CtroExp ()'!I148</f>
        <v>0</v>
      </c>
      <c r="G15" s="42">
        <f>'CtroExp ()'!J148</f>
        <v>0</v>
      </c>
      <c r="H15" s="42">
        <f>'CtroExp ()'!K148</f>
        <v>0</v>
      </c>
      <c r="I15" s="42">
        <f>'CtroExp ()'!Q148</f>
        <v>0</v>
      </c>
      <c r="J15" s="55">
        <f t="shared" si="2"/>
        <v>15000</v>
      </c>
      <c r="K15" s="42">
        <f>'CtroExp ()'!S148</f>
        <v>0</v>
      </c>
      <c r="L15" s="42">
        <f>'CtroExp ()'!W148</f>
        <v>171760.07</v>
      </c>
      <c r="M15" s="42">
        <f>'CtroExp ()'!X148</f>
        <v>0</v>
      </c>
      <c r="N15" s="42">
        <f>'CtroExp ()'!Y148</f>
        <v>0</v>
      </c>
      <c r="O15" s="42">
        <f>'CtroExp ()'!Z148</f>
        <v>0</v>
      </c>
      <c r="P15" s="42">
        <f>'CtroExp ()'!AA148</f>
        <v>15000</v>
      </c>
      <c r="Q15" s="42">
        <f>'CtroExp ()'!AB148</f>
        <v>14697.24</v>
      </c>
      <c r="R15" s="42">
        <f>'CtroExp ()'!AW148</f>
        <v>0</v>
      </c>
      <c r="S15" s="42">
        <f t="shared" si="3"/>
        <v>201457.31</v>
      </c>
    </row>
    <row r="16" spans="1:19" s="44" customFormat="1" ht="11.25" customHeight="1">
      <c r="A16" s="41" t="s">
        <v>103</v>
      </c>
      <c r="B16" s="42">
        <f>'CtroExp ()'!C174</f>
        <v>0</v>
      </c>
      <c r="C16" s="42">
        <f>'CtroExp ()'!D174</f>
        <v>0</v>
      </c>
      <c r="D16" s="42">
        <f>'CtroExp ()'!E174</f>
        <v>0</v>
      </c>
      <c r="E16" s="42">
        <f>'CtroExp ()'!H174</f>
        <v>0</v>
      </c>
      <c r="F16" s="42">
        <f>'CtroExp ()'!I174</f>
        <v>0</v>
      </c>
      <c r="G16" s="42">
        <f>'CtroExp ()'!J174</f>
        <v>0</v>
      </c>
      <c r="H16" s="42">
        <f>'CtroExp ()'!K174</f>
        <v>0</v>
      </c>
      <c r="I16" s="42">
        <f>'CtroExp ()'!Q174</f>
        <v>0</v>
      </c>
      <c r="J16" s="55">
        <f t="shared" si="2"/>
        <v>0</v>
      </c>
      <c r="K16" s="42">
        <f>'CtroExp ()'!S174</f>
        <v>0</v>
      </c>
      <c r="L16" s="42">
        <f>'CtroExp ()'!W174</f>
        <v>89630</v>
      </c>
      <c r="M16" s="42">
        <f>'CtroExp ()'!X174</f>
        <v>0</v>
      </c>
      <c r="N16" s="42">
        <f>'CtroExp ()'!Y174</f>
        <v>0</v>
      </c>
      <c r="O16" s="42">
        <f>'CtroExp ()'!Z174</f>
        <v>0</v>
      </c>
      <c r="P16" s="42">
        <f>'CtroExp ()'!AA174</f>
        <v>30000</v>
      </c>
      <c r="Q16" s="42">
        <f>'CtroExp ()'!AB174</f>
        <v>25500</v>
      </c>
      <c r="R16" s="42">
        <f>'CtroExp ()'!AW174</f>
        <v>6000</v>
      </c>
      <c r="S16" s="42">
        <f t="shared" si="3"/>
        <v>151130</v>
      </c>
    </row>
    <row r="17" spans="1:19" s="44" customFormat="1" ht="11.25" customHeight="1">
      <c r="A17" s="41" t="s">
        <v>17</v>
      </c>
      <c r="B17" s="42">
        <f>'CtroExp ()'!C187</f>
        <v>0</v>
      </c>
      <c r="C17" s="42">
        <f>'CtroExp ()'!D187</f>
        <v>0</v>
      </c>
      <c r="D17" s="42">
        <f>'CtroExp ()'!E187</f>
        <v>0</v>
      </c>
      <c r="E17" s="42">
        <f>'CtroExp ()'!H187</f>
        <v>0</v>
      </c>
      <c r="F17" s="42">
        <f>'CtroExp ()'!I187</f>
        <v>0</v>
      </c>
      <c r="G17" s="42">
        <f>'CtroExp ()'!J187</f>
        <v>0</v>
      </c>
      <c r="H17" s="42">
        <f>'CtroExp ()'!K187</f>
        <v>0</v>
      </c>
      <c r="I17" s="42">
        <f>'CtroExp ()'!Q187</f>
        <v>0</v>
      </c>
      <c r="J17" s="55">
        <f t="shared" si="2"/>
        <v>0</v>
      </c>
      <c r="K17" s="42">
        <f>'CtroExp ()'!S187</f>
        <v>0</v>
      </c>
      <c r="L17" s="42">
        <f>'CtroExp ()'!W187</f>
        <v>0</v>
      </c>
      <c r="M17" s="42">
        <f>'CtroExp ()'!X187</f>
        <v>0</v>
      </c>
      <c r="N17" s="42">
        <f>'CtroExp ()'!Y187</f>
        <v>0</v>
      </c>
      <c r="O17" s="42">
        <f>'CtroExp ()'!Z187</f>
        <v>0</v>
      </c>
      <c r="P17" s="42">
        <f>'CtroExp ()'!AA187</f>
        <v>0</v>
      </c>
      <c r="Q17" s="42">
        <f>'CtroExp ()'!AB187</f>
        <v>0</v>
      </c>
      <c r="R17" s="42">
        <f>'CtroExp ()'!AW187</f>
        <v>0</v>
      </c>
      <c r="S17" s="42">
        <f t="shared" si="3"/>
        <v>0</v>
      </c>
    </row>
    <row r="18" spans="1:19" s="44" customFormat="1" ht="11.25" customHeight="1">
      <c r="A18" s="42" t="s">
        <v>90</v>
      </c>
      <c r="B18" s="42">
        <f>'CtroExp ()'!C213</f>
        <v>0</v>
      </c>
      <c r="C18" s="42">
        <f>'CtroExp ()'!D213</f>
        <v>0</v>
      </c>
      <c r="D18" s="42">
        <f>'CtroExp ()'!E213</f>
        <v>0</v>
      </c>
      <c r="E18" s="42">
        <f>'CtroExp ()'!H213</f>
        <v>0</v>
      </c>
      <c r="F18" s="42">
        <f>'CtroExp ()'!I213</f>
        <v>0</v>
      </c>
      <c r="G18" s="42">
        <f>'CtroExp ()'!J213</f>
        <v>0</v>
      </c>
      <c r="H18" s="42">
        <f>'CtroExp ()'!K213</f>
        <v>0</v>
      </c>
      <c r="I18" s="42">
        <f>'CtroExp ()'!Q213</f>
        <v>0</v>
      </c>
      <c r="J18" s="55">
        <f t="shared" si="2"/>
        <v>0</v>
      </c>
      <c r="K18" s="42">
        <f>'CtroExp ()'!S213</f>
        <v>0</v>
      </c>
      <c r="L18" s="42">
        <f>'CtroExp ()'!W213</f>
        <v>0</v>
      </c>
      <c r="M18" s="42">
        <f>'CtroExp ()'!X213</f>
        <v>0</v>
      </c>
      <c r="N18" s="42">
        <f>'CtroExp ()'!Y213</f>
        <v>0</v>
      </c>
      <c r="O18" s="42">
        <f>'CtroExp ()'!Z213</f>
        <v>0</v>
      </c>
      <c r="P18" s="42">
        <f>'CtroExp ()'!AA213</f>
        <v>0</v>
      </c>
      <c r="Q18" s="42">
        <f>'CtroExp ()'!AB213</f>
        <v>0</v>
      </c>
      <c r="R18" s="42">
        <f>'CtroExp ()'!AW213</f>
        <v>0</v>
      </c>
      <c r="S18" s="42">
        <f t="shared" si="3"/>
        <v>0</v>
      </c>
    </row>
    <row r="19" spans="1:19" s="44" customFormat="1" ht="11.25" customHeight="1">
      <c r="A19" s="48" t="s">
        <v>124</v>
      </c>
      <c r="B19" s="42">
        <f>'CtroExp ()'!C226</f>
        <v>0</v>
      </c>
      <c r="C19" s="42">
        <f>'CtroExp ()'!D226</f>
        <v>0</v>
      </c>
      <c r="D19" s="42">
        <f>'CtroExp ()'!E226</f>
        <v>0</v>
      </c>
      <c r="E19" s="42">
        <f>'CtroExp ()'!H226</f>
        <v>0</v>
      </c>
      <c r="F19" s="42">
        <f>'CtroExp ()'!I226</f>
        <v>0</v>
      </c>
      <c r="G19" s="42">
        <f>'CtroExp ()'!J226</f>
        <v>0</v>
      </c>
      <c r="H19" s="42">
        <f>'CtroExp ()'!K226</f>
        <v>0</v>
      </c>
      <c r="I19" s="42">
        <f>'CtroExp ()'!Q226</f>
        <v>0</v>
      </c>
      <c r="J19" s="55">
        <f t="shared" si="2"/>
        <v>0</v>
      </c>
      <c r="K19" s="42">
        <f>'CtroExp ()'!S226</f>
        <v>0</v>
      </c>
      <c r="L19" s="42">
        <f>'CtroExp ()'!W226</f>
        <v>0</v>
      </c>
      <c r="M19" s="42">
        <f>'CtroExp ()'!X226</f>
        <v>0</v>
      </c>
      <c r="N19" s="42">
        <f>'CtroExp ()'!Y226</f>
        <v>0</v>
      </c>
      <c r="O19" s="42">
        <f>'CtroExp ()'!Z226</f>
        <v>0</v>
      </c>
      <c r="P19" s="42">
        <f>'CtroExp ()'!AA226</f>
        <v>0</v>
      </c>
      <c r="Q19" s="42">
        <f>'CtroExp ()'!AB226</f>
        <v>0</v>
      </c>
      <c r="R19" s="42">
        <f>'CtroExp ()'!AW226</f>
        <v>0</v>
      </c>
      <c r="S19" s="42">
        <f t="shared" si="3"/>
        <v>0</v>
      </c>
    </row>
    <row r="20" spans="1:19" s="44" customFormat="1" ht="11.25" customHeight="1">
      <c r="A20" s="46" t="s">
        <v>141</v>
      </c>
      <c r="B20" s="42">
        <f>'CtroExp ()'!C239</f>
        <v>0</v>
      </c>
      <c r="C20" s="42">
        <f>'CtroExp ()'!D239</f>
        <v>0</v>
      </c>
      <c r="D20" s="42">
        <f>'CtroExp ()'!E239</f>
        <v>0</v>
      </c>
      <c r="E20" s="42">
        <f>'CtroExp ()'!H239</f>
        <v>0</v>
      </c>
      <c r="F20" s="42">
        <f>'CtroExp ()'!I239</f>
        <v>0</v>
      </c>
      <c r="G20" s="42">
        <f>'CtroExp ()'!J239</f>
        <v>0</v>
      </c>
      <c r="H20" s="42">
        <f>'CtroExp ()'!K239</f>
        <v>0</v>
      </c>
      <c r="I20" s="42">
        <f>'CtroExp ()'!Q239</f>
        <v>0</v>
      </c>
      <c r="J20" s="55">
        <f t="shared" si="2"/>
        <v>0</v>
      </c>
      <c r="K20" s="42">
        <f>'CtroExp ()'!S239</f>
        <v>0</v>
      </c>
      <c r="L20" s="42">
        <f>'CtroExp ()'!W239</f>
        <v>0</v>
      </c>
      <c r="M20" s="42">
        <f>'CtroExp ()'!X239</f>
        <v>0</v>
      </c>
      <c r="N20" s="42">
        <f>'CtroExp ()'!Y239</f>
        <v>0</v>
      </c>
      <c r="O20" s="42">
        <f>'CtroExp ()'!Z239</f>
        <v>0</v>
      </c>
      <c r="P20" s="42">
        <f>'CtroExp ()'!AA239</f>
        <v>0</v>
      </c>
      <c r="Q20" s="42">
        <f>'CtroExp ()'!AB239</f>
        <v>0</v>
      </c>
      <c r="R20" s="42">
        <f>'CtroExp ()'!AW239</f>
        <v>0</v>
      </c>
      <c r="S20" s="42">
        <f t="shared" si="3"/>
        <v>0</v>
      </c>
    </row>
    <row r="21" spans="1:19" s="2" customFormat="1" ht="12" customHeight="1">
      <c r="A21" s="14" t="s">
        <v>16</v>
      </c>
      <c r="B21" s="14">
        <f aca="true" t="shared" si="4" ref="B21:S21">SUM(B4:B20)</f>
        <v>4340</v>
      </c>
      <c r="C21" s="14">
        <f t="shared" si="4"/>
        <v>42745</v>
      </c>
      <c r="D21" s="14">
        <f t="shared" si="4"/>
        <v>0</v>
      </c>
      <c r="E21" s="14">
        <f t="shared" si="4"/>
        <v>406878.9</v>
      </c>
      <c r="F21" s="14">
        <f t="shared" si="4"/>
        <v>0</v>
      </c>
      <c r="G21" s="14">
        <f t="shared" si="4"/>
        <v>0</v>
      </c>
      <c r="H21" s="14">
        <f t="shared" si="4"/>
        <v>0</v>
      </c>
      <c r="I21" s="14">
        <f t="shared" si="4"/>
        <v>0</v>
      </c>
      <c r="J21" s="16">
        <f t="shared" si="4"/>
        <v>453963.9</v>
      </c>
      <c r="K21" s="17">
        <f t="shared" si="4"/>
        <v>46026.93</v>
      </c>
      <c r="L21" s="14">
        <f t="shared" si="4"/>
        <v>2435222.975</v>
      </c>
      <c r="M21" s="14">
        <f t="shared" si="4"/>
        <v>44243</v>
      </c>
      <c r="N21" s="14">
        <f t="shared" si="4"/>
        <v>0</v>
      </c>
      <c r="O21" s="14">
        <f t="shared" si="4"/>
        <v>0</v>
      </c>
      <c r="P21" s="14">
        <f t="shared" si="4"/>
        <v>171772.043</v>
      </c>
      <c r="Q21" s="14">
        <f t="shared" si="4"/>
        <v>196339.45</v>
      </c>
      <c r="R21" s="14">
        <f t="shared" si="4"/>
        <v>16000</v>
      </c>
      <c r="S21" s="14">
        <f t="shared" si="4"/>
        <v>2909604.398</v>
      </c>
    </row>
    <row r="22" ht="18" customHeight="1">
      <c r="A22" s="92" t="s">
        <v>201</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()'!C2:C5)</f>
        <v>0</v>
      </c>
      <c r="C24" s="41">
        <f>SUM('CtroExp ()'!D2:D5)</f>
        <v>0</v>
      </c>
      <c r="D24" s="41">
        <f>SUM('CtroExp ()'!E2:E5)</f>
        <v>0</v>
      </c>
      <c r="E24" s="41">
        <f>SUM('CtroExp ()'!H2:H5)</f>
        <v>88810</v>
      </c>
      <c r="F24" s="41">
        <f>SUM('CtroExp ()'!I2:I5)</f>
        <v>0</v>
      </c>
      <c r="G24" s="41">
        <f>SUM('CtroExp ()'!J2:J5)</f>
        <v>0</v>
      </c>
      <c r="H24" s="41">
        <f>SUM('CtroExp ()'!K2:K5)</f>
        <v>0</v>
      </c>
      <c r="I24" s="41">
        <f>SUM('CtroExp ()'!Q2:Q5)</f>
        <v>0</v>
      </c>
      <c r="J24" s="43">
        <f>SUM(B25:I25)</f>
        <v>367744.3</v>
      </c>
      <c r="K24" s="41">
        <f>SUM('CtroExp ()'!S2:S5)</f>
        <v>0</v>
      </c>
      <c r="L24" s="41">
        <f>SUM('CtroExp ()'!W2:W5)</f>
        <v>474619</v>
      </c>
      <c r="M24" s="41">
        <f>SUM('CtroExp ()'!X2:X5)</f>
        <v>0</v>
      </c>
      <c r="N24" s="41">
        <f>SUM('CtroExp ()'!Y2:Y5)</f>
        <v>0</v>
      </c>
      <c r="O24" s="41">
        <f>SUM('CtroExp ()'!Z2:Z5)</f>
        <v>0</v>
      </c>
      <c r="P24" s="41">
        <f>SUM('CtroExp ()'!AA2:AA5)</f>
        <v>0</v>
      </c>
      <c r="Q24" s="41">
        <f>SUM('CtroExp ()'!AB2:AB5)</f>
        <v>41800</v>
      </c>
      <c r="R24" s="41">
        <f>SUM('CtroExp ()'!AW2:AW5)</f>
        <v>0</v>
      </c>
      <c r="S24" s="41">
        <f>SUM(K25:R25)</f>
        <v>1664734.5299999998</v>
      </c>
    </row>
    <row r="25" spans="1:19" s="44" customFormat="1" ht="12" customHeight="1">
      <c r="A25" s="62" t="s">
        <v>148</v>
      </c>
      <c r="B25" s="62">
        <f>SUM('CtroExp ()'!C15:C18)</f>
        <v>0</v>
      </c>
      <c r="C25" s="62">
        <f>SUM('CtroExp ()'!D15:D18)</f>
        <v>0</v>
      </c>
      <c r="D25" s="62">
        <f>SUM('CtroExp ()'!E15:E18)</f>
        <v>0</v>
      </c>
      <c r="E25" s="62">
        <f>SUM('CtroExp ()'!H15:H18)</f>
        <v>367744.3</v>
      </c>
      <c r="F25" s="62">
        <f>SUM('CtroExp ()'!I15:I18)</f>
        <v>0</v>
      </c>
      <c r="G25" s="62">
        <f>SUM('CtroExp ()'!J15:J18)</f>
        <v>0</v>
      </c>
      <c r="H25" s="62">
        <f>SUM('CtroExp ()'!K15:K18)</f>
        <v>0</v>
      </c>
      <c r="I25" s="62">
        <f>SUM('CtroExp ()'!Q15:Q18)</f>
        <v>0</v>
      </c>
      <c r="J25" s="111">
        <f aca="true" t="shared" si="5" ref="J25:J40">SUM(B25:I25)</f>
        <v>367744.3</v>
      </c>
      <c r="K25" s="62">
        <f>SUM('CtroExp ()'!S15:S18)</f>
        <v>0</v>
      </c>
      <c r="L25" s="62">
        <f>SUM('CtroExp ()'!W15:W18)</f>
        <v>1529766.8199999998</v>
      </c>
      <c r="M25" s="62">
        <f>SUM('CtroExp ()'!X15:X18)</f>
        <v>0</v>
      </c>
      <c r="N25" s="62">
        <f>SUM('CtroExp ()'!Y15:Y18)</f>
        <v>0</v>
      </c>
      <c r="O25" s="62">
        <f>SUM('CtroExp ()'!Z15:Z18)</f>
        <v>0</v>
      </c>
      <c r="P25" s="62">
        <f>SUM('CtroExp ()'!AA15:AA18)</f>
        <v>0</v>
      </c>
      <c r="Q25" s="41">
        <f>SUM('CtroExp ()'!AB15:AB18)</f>
        <v>120467.70999999999</v>
      </c>
      <c r="R25" s="41">
        <f>SUM('CtroExp ()'!AW15:AW18)</f>
        <v>14500</v>
      </c>
      <c r="S25" s="41">
        <f aca="true" t="shared" si="6" ref="S25:S40">SUM(K25:R25)</f>
        <v>1664734.5299999998</v>
      </c>
    </row>
    <row r="26" spans="1:19" s="44" customFormat="1" ht="11.25" customHeight="1">
      <c r="A26" s="42" t="s">
        <v>155</v>
      </c>
      <c r="B26" s="41">
        <f>SUM('CtroExp ()'!C28:C31)</f>
        <v>0</v>
      </c>
      <c r="C26" s="41">
        <f>SUM('CtroExp ()'!D28:D31)</f>
        <v>0</v>
      </c>
      <c r="D26" s="41">
        <f>SUM('CtroExp ()'!E28:E31)</f>
        <v>0</v>
      </c>
      <c r="E26" s="42">
        <f>SUM('CtroExp ()'!H28:H31)</f>
        <v>145304</v>
      </c>
      <c r="F26" s="41">
        <f>SUM('CtroExp ()'!I28:I31)</f>
        <v>0</v>
      </c>
      <c r="G26" s="41">
        <f>SUM('CtroExp ()'!J28:J31)</f>
        <v>0</v>
      </c>
      <c r="H26" s="41">
        <f>SUM('CtroExp ()'!K28:K31)</f>
        <v>0</v>
      </c>
      <c r="I26" s="41">
        <f>SUM('CtroExp ()'!Q28:Q31)</f>
        <v>0</v>
      </c>
      <c r="J26" s="43">
        <f t="shared" si="5"/>
        <v>145304</v>
      </c>
      <c r="K26" s="41">
        <f>SUM('CtroExp ()'!S28:S31)</f>
        <v>0</v>
      </c>
      <c r="L26" s="41">
        <f>SUM('CtroExp ()'!W28:W31)</f>
        <v>542160</v>
      </c>
      <c r="M26" s="41">
        <f>SUM('CtroExp ()'!X28:X31)</f>
        <v>0</v>
      </c>
      <c r="N26" s="41">
        <f>SUM('CtroExp ()'!Y28:Y31)</f>
        <v>0</v>
      </c>
      <c r="O26" s="41">
        <f>SUM('CtroExp ()'!Z28:Z31)</f>
        <v>0</v>
      </c>
      <c r="P26" s="41">
        <f>SUM('CtroExp ()'!AA28:AA31)</f>
        <v>0</v>
      </c>
      <c r="Q26" s="41">
        <f>SUM('CtroExp ()'!AB28:AB31)</f>
        <v>35321</v>
      </c>
      <c r="R26" s="41">
        <f>SUM('CtroExp ()'!AW28:AW31)</f>
        <v>0</v>
      </c>
      <c r="S26" s="41">
        <f t="shared" si="6"/>
        <v>577481</v>
      </c>
    </row>
    <row r="27" spans="1:19" s="44" customFormat="1" ht="11.25" customHeight="1">
      <c r="A27" s="41" t="s">
        <v>10</v>
      </c>
      <c r="B27" s="41">
        <f>SUM('CtroExp ()'!C41:C44)</f>
        <v>0</v>
      </c>
      <c r="C27" s="41">
        <f>SUM('CtroExp ()'!D41:D44)</f>
        <v>0</v>
      </c>
      <c r="D27" s="41">
        <f>SUM('CtroExp ()'!E41:E44)</f>
        <v>0</v>
      </c>
      <c r="E27" s="41">
        <f>SUM('CtroExp ()'!H41:H44)</f>
        <v>467310</v>
      </c>
      <c r="F27" s="41">
        <f>SUM('CtroExp ()'!I41:I44)</f>
        <v>0</v>
      </c>
      <c r="G27" s="41">
        <f>SUM('CtroExp ()'!J41:J44)</f>
        <v>0</v>
      </c>
      <c r="H27" s="41">
        <f>SUM('CtroExp ()'!K41:K44)</f>
        <v>0</v>
      </c>
      <c r="I27" s="41">
        <f>SUM('CtroExp ()'!Q41:Q44)</f>
        <v>0</v>
      </c>
      <c r="J27" s="43">
        <f t="shared" si="5"/>
        <v>467310</v>
      </c>
      <c r="K27" s="41">
        <f>SUM('CtroExp ()'!S41:S44)</f>
        <v>0</v>
      </c>
      <c r="L27" s="41">
        <f>SUM('CtroExp ()'!W41:W44)</f>
        <v>2262283.9800000004</v>
      </c>
      <c r="M27" s="41">
        <f>SUM('CtroExp ()'!X41:X44)</f>
        <v>86521.44</v>
      </c>
      <c r="N27" s="41">
        <f>SUM('CtroExp ()'!Y41:Y44)</f>
        <v>0</v>
      </c>
      <c r="O27" s="41">
        <f>SUM('CtroExp ()'!Z41:Z44)</f>
        <v>0</v>
      </c>
      <c r="P27" s="41">
        <f>SUM('CtroExp ()'!AA41:AA44)</f>
        <v>102265.443</v>
      </c>
      <c r="Q27" s="41">
        <f>SUM('CtroExp ()'!AB41:AB44)</f>
        <v>161804.08000000002</v>
      </c>
      <c r="R27" s="41">
        <f>SUM('CtroExp ()'!AW41:AW44)</f>
        <v>0</v>
      </c>
      <c r="S27" s="41">
        <f t="shared" si="6"/>
        <v>2612874.9430000004</v>
      </c>
    </row>
    <row r="28" spans="1:19" s="44" customFormat="1" ht="11.25" customHeight="1">
      <c r="A28" s="41" t="s">
        <v>11</v>
      </c>
      <c r="B28" s="41">
        <f>SUM('CtroExp ()'!C54:C57)</f>
        <v>0</v>
      </c>
      <c r="C28" s="41">
        <f>SUM('CtroExp ()'!D54:D57)</f>
        <v>0</v>
      </c>
      <c r="D28" s="41">
        <f>SUM('CtroExp ()'!E54:E57)</f>
        <v>0</v>
      </c>
      <c r="E28" s="41">
        <f>SUM('CtroExp ()'!H54:H57)</f>
        <v>189156</v>
      </c>
      <c r="F28" s="41">
        <f>SUM('CtroExp ()'!I54:I57)</f>
        <v>0</v>
      </c>
      <c r="G28" s="41">
        <f>SUM('CtroExp ()'!J54:J57)</f>
        <v>0</v>
      </c>
      <c r="H28" s="41">
        <f>SUM('CtroExp ()'!K54:K57)</f>
        <v>0</v>
      </c>
      <c r="I28" s="41">
        <f>SUM('CtroExp ()'!Q54:Q57)</f>
        <v>0</v>
      </c>
      <c r="J28" s="43">
        <f t="shared" si="5"/>
        <v>189156</v>
      </c>
      <c r="K28" s="41">
        <f>SUM('CtroExp ()'!S54:S57)</f>
        <v>194378.255</v>
      </c>
      <c r="L28" s="41">
        <f>SUM('CtroExp ()'!W54:W57)</f>
        <v>390095.99</v>
      </c>
      <c r="M28" s="41">
        <f>SUM('CtroExp ()'!X54:X57)</f>
        <v>0</v>
      </c>
      <c r="N28" s="41">
        <f>SUM('CtroExp ()'!Y54:Y57)</f>
        <v>0</v>
      </c>
      <c r="O28" s="41">
        <f>SUM('CtroExp ()'!Z54:Z57)</f>
        <v>0</v>
      </c>
      <c r="P28" s="41">
        <f>SUM('CtroExp ()'!AA54:AA57)</f>
        <v>0</v>
      </c>
      <c r="Q28" s="41">
        <f>SUM('CtroExp ()'!AB54:AB57)</f>
        <v>12196.08</v>
      </c>
      <c r="R28" s="41">
        <f>SUM('CtroExp ()'!AW54:AW57)</f>
        <v>0</v>
      </c>
      <c r="S28" s="41">
        <f t="shared" si="6"/>
        <v>596670.325</v>
      </c>
    </row>
    <row r="29" spans="1:19" s="44" customFormat="1" ht="11.25" customHeight="1">
      <c r="A29" s="42" t="s">
        <v>164</v>
      </c>
      <c r="B29" s="41">
        <f>SUM('CtroExp ()'!C67:C70)</f>
        <v>0</v>
      </c>
      <c r="C29" s="41">
        <f>SUM('CtroExp ()'!D67:D70)</f>
        <v>49245</v>
      </c>
      <c r="D29" s="41">
        <f>SUM('CtroExp ()'!E67:E70)</f>
        <v>0</v>
      </c>
      <c r="E29" s="41">
        <f>SUM('CtroExp ()'!H67:H70)</f>
        <v>46000</v>
      </c>
      <c r="F29" s="41">
        <f>SUM('CtroExp ()'!I67:I70)</f>
        <v>0</v>
      </c>
      <c r="G29" s="41">
        <f>SUM('CtroExp ()'!J67:J70)</f>
        <v>0</v>
      </c>
      <c r="H29" s="41">
        <f>SUM('CtroExp ()'!K67:K70)</f>
        <v>0</v>
      </c>
      <c r="I29" s="41">
        <f>SUM('CtroExp ()'!Q67:Q70)</f>
        <v>0</v>
      </c>
      <c r="J29" s="43">
        <f t="shared" si="5"/>
        <v>95245</v>
      </c>
      <c r="K29" s="41">
        <f>SUM('CtroExp ()'!S67:S70)</f>
        <v>0</v>
      </c>
      <c r="L29" s="41">
        <f>SUM('CtroExp ()'!W67:W70)</f>
        <v>182398</v>
      </c>
      <c r="M29" s="41">
        <f>SUM('CtroExp ()'!X67:X70)</f>
        <v>36130</v>
      </c>
      <c r="N29" s="41">
        <f>SUM('CtroExp ()'!Y67:Y70)</f>
        <v>0</v>
      </c>
      <c r="O29" s="41">
        <f>SUM('CtroExp ()'!Z67:Z70)</f>
        <v>0</v>
      </c>
      <c r="P29" s="41">
        <f>SUM('CtroExp ()'!AA67:AA70)</f>
        <v>0</v>
      </c>
      <c r="Q29" s="41">
        <f>SUM('CtroExp ()'!AB67:AB70)</f>
        <v>14167</v>
      </c>
      <c r="R29" s="41">
        <f>SUM('CtroExp ()'!AW67:AW70)</f>
        <v>0</v>
      </c>
      <c r="S29" s="41">
        <f t="shared" si="6"/>
        <v>232695</v>
      </c>
    </row>
    <row r="30" spans="1:19" s="45" customFormat="1" ht="11.25" customHeight="1">
      <c r="A30" s="42" t="s">
        <v>167</v>
      </c>
      <c r="B30" s="41">
        <f>SUM('CtroExp ()'!C80:C83)</f>
        <v>0</v>
      </c>
      <c r="C30" s="41">
        <f>SUM('CtroExp ()'!D80:D83)</f>
        <v>0</v>
      </c>
      <c r="D30" s="41">
        <f>SUM('CtroExp ()'!E80:E83)</f>
        <v>0</v>
      </c>
      <c r="E30" s="41">
        <f>SUM('CtroExp ()'!H80:H83)</f>
        <v>47000</v>
      </c>
      <c r="F30" s="41">
        <f>SUM('CtroExp ()'!I80:I83)</f>
        <v>0</v>
      </c>
      <c r="G30" s="41">
        <f>SUM('CtroExp ()'!J80:J83)</f>
        <v>0</v>
      </c>
      <c r="H30" s="41">
        <f>SUM('CtroExp ()'!K80:K83)</f>
        <v>0</v>
      </c>
      <c r="I30" s="41">
        <f>SUM('CtroExp ()'!Q80:Q83)</f>
        <v>0</v>
      </c>
      <c r="J30" s="43">
        <f t="shared" si="5"/>
        <v>47000</v>
      </c>
      <c r="K30" s="41">
        <f>SUM('CtroExp ()'!S80:S83)</f>
        <v>0</v>
      </c>
      <c r="L30" s="41">
        <f>SUM('CtroExp ()'!W80:W83)</f>
        <v>104977</v>
      </c>
      <c r="M30" s="41">
        <f>SUM('CtroExp ()'!X80:X83)</f>
        <v>0</v>
      </c>
      <c r="N30" s="41">
        <f>SUM('CtroExp ()'!Y80:Y83)</f>
        <v>0</v>
      </c>
      <c r="O30" s="41">
        <f>SUM('CtroExp ()'!Z80:Z83)</f>
        <v>0</v>
      </c>
      <c r="P30" s="41">
        <f>SUM('CtroExp ()'!AA80:AA83)</f>
        <v>0</v>
      </c>
      <c r="Q30" s="41">
        <f>SUM('CtroExp ()'!AB80:AB83)</f>
        <v>3061.05</v>
      </c>
      <c r="R30" s="41">
        <f>SUM('CtroExp ()'!AW80:AW83)</f>
        <v>0</v>
      </c>
      <c r="S30" s="41">
        <f t="shared" si="6"/>
        <v>108038.05</v>
      </c>
    </row>
    <row r="31" spans="1:19" s="44" customFormat="1" ht="11.25" customHeight="1">
      <c r="A31" s="41" t="s">
        <v>12</v>
      </c>
      <c r="B31" s="41">
        <f>SUM('CtroExp ()'!C93:C96)</f>
        <v>0</v>
      </c>
      <c r="C31" s="41">
        <f>SUM('CtroExp ()'!D93:D96)</f>
        <v>14866.470000000001</v>
      </c>
      <c r="D31" s="41">
        <f>SUM('CtroExp ()'!E93:E96)</f>
        <v>0</v>
      </c>
      <c r="E31" s="41">
        <f>SUM('CtroExp ()'!H93:H96)</f>
        <v>16747.62</v>
      </c>
      <c r="F31" s="41">
        <f>SUM('CtroExp ()'!I93:I96)</f>
        <v>0</v>
      </c>
      <c r="G31" s="41">
        <f>SUM('CtroExp ()'!J93:J96)</f>
        <v>0</v>
      </c>
      <c r="H31" s="41">
        <f>SUM('CtroExp ()'!K93:K96)</f>
        <v>3674</v>
      </c>
      <c r="I31" s="41">
        <f>SUM('CtroExp ()'!Q93:Q96)</f>
        <v>3000</v>
      </c>
      <c r="J31" s="43">
        <f t="shared" si="5"/>
        <v>38288.09</v>
      </c>
      <c r="K31" s="41">
        <f>SUM('CtroExp ()'!S93:S96)</f>
        <v>0</v>
      </c>
      <c r="L31" s="41">
        <f>SUM('CtroExp ()'!W93:W96)</f>
        <v>277629</v>
      </c>
      <c r="M31" s="41">
        <f>SUM('CtroExp ()'!X93:X96)</f>
        <v>0</v>
      </c>
      <c r="N31" s="41">
        <f>SUM('CtroExp ()'!Y93:Y96)</f>
        <v>0</v>
      </c>
      <c r="O31" s="41">
        <f>SUM('CtroExp ()'!Z93:Z96)</f>
        <v>0</v>
      </c>
      <c r="P31" s="41">
        <f>SUM('CtroExp ()'!AA93:AA96)</f>
        <v>0</v>
      </c>
      <c r="Q31" s="41">
        <f>SUM('CtroExp ()'!AB93:AB96)</f>
        <v>7108.3099999999995</v>
      </c>
      <c r="R31" s="41">
        <f>SUM('CtroExp ()'!AW93:AW96)</f>
        <v>5409.72</v>
      </c>
      <c r="S31" s="41">
        <f t="shared" si="6"/>
        <v>290147.02999999997</v>
      </c>
    </row>
    <row r="32" spans="1:19" s="44" customFormat="1" ht="11.25" customHeight="1">
      <c r="A32" s="42" t="s">
        <v>13</v>
      </c>
      <c r="B32" s="41">
        <f>SUM('CtroExp ()'!C106:C109)</f>
        <v>6340</v>
      </c>
      <c r="C32" s="41">
        <f>SUM('CtroExp ()'!D106:D109)</f>
        <v>0</v>
      </c>
      <c r="D32" s="41">
        <f>SUM('CtroExp ()'!E106:E109)</f>
        <v>0</v>
      </c>
      <c r="E32" s="41">
        <f>SUM('CtroExp ()'!H106:H109)</f>
        <v>0</v>
      </c>
      <c r="F32" s="41">
        <f>SUM('CtroExp ()'!I106:I109)</f>
        <v>0</v>
      </c>
      <c r="G32" s="41">
        <f>SUM('CtroExp ()'!J106:J109)</f>
        <v>0</v>
      </c>
      <c r="H32" s="41">
        <f>SUM('CtroExp ()'!K106:K109)</f>
        <v>0</v>
      </c>
      <c r="I32" s="41">
        <f>SUM('CtroExp ()'!Q106:Q109)</f>
        <v>0</v>
      </c>
      <c r="J32" s="43">
        <f t="shared" si="5"/>
        <v>6340</v>
      </c>
      <c r="K32" s="41">
        <f>SUM('CtroExp ()'!S106:S109)</f>
        <v>0</v>
      </c>
      <c r="L32" s="41">
        <f>SUM('CtroExp ()'!W106:W109)</f>
        <v>0</v>
      </c>
      <c r="M32" s="41">
        <f>SUM('CtroExp ()'!X106:X109)</f>
        <v>0</v>
      </c>
      <c r="N32" s="41">
        <f>SUM('CtroExp ()'!Y106:Y109)</f>
        <v>0</v>
      </c>
      <c r="O32" s="41">
        <f>SUM('CtroExp ()'!Z106:Z109)</f>
        <v>0</v>
      </c>
      <c r="P32" s="41">
        <f>SUM('CtroExp ()'!AA106:AA109)</f>
        <v>0</v>
      </c>
      <c r="Q32" s="41">
        <f>SUM('CtroExp ()'!AB106:AB109)</f>
        <v>0</v>
      </c>
      <c r="R32" s="41">
        <f>SUM('CtroExp ()'!AW106:AW109)</f>
        <v>0</v>
      </c>
      <c r="S32" s="41">
        <f t="shared" si="6"/>
        <v>0</v>
      </c>
    </row>
    <row r="33" spans="1:19" s="44" customFormat="1" ht="11.25" customHeight="1">
      <c r="A33" s="41" t="s">
        <v>14</v>
      </c>
      <c r="B33" s="41">
        <f>SUM('CtroExp ()'!C119:C122)</f>
        <v>5000</v>
      </c>
      <c r="C33" s="41">
        <f>SUM('CtroExp ()'!D119:D122)</f>
        <v>122320</v>
      </c>
      <c r="D33" s="41">
        <f>SUM('CtroExp ()'!E119:E122)</f>
        <v>0</v>
      </c>
      <c r="E33" s="41">
        <f>SUM('CtroExp ()'!H119:H122)</f>
        <v>118321</v>
      </c>
      <c r="F33" s="41">
        <f>SUM('CtroExp ()'!I119:I122)</f>
        <v>0</v>
      </c>
      <c r="G33" s="41">
        <f>SUM('CtroExp ()'!J119:J122)</f>
        <v>0</v>
      </c>
      <c r="H33" s="41">
        <f>SUM('CtroExp ()'!K119:K122)</f>
        <v>0</v>
      </c>
      <c r="I33" s="41">
        <f>SUM('CtroExp ()'!Q119:Q122)</f>
        <v>0</v>
      </c>
      <c r="J33" s="43">
        <f t="shared" si="5"/>
        <v>245641</v>
      </c>
      <c r="K33" s="41">
        <f>SUM('CtroExp ()'!S119:S122)</f>
        <v>0</v>
      </c>
      <c r="L33" s="41">
        <f>SUM('CtroExp ()'!W119:W122)</f>
        <v>773636</v>
      </c>
      <c r="M33" s="41">
        <f>SUM('CtroExp ()'!X119:X122)</f>
        <v>108747</v>
      </c>
      <c r="N33" s="41">
        <f>SUM('CtroExp ()'!Y119:Y122)</f>
        <v>0</v>
      </c>
      <c r="O33" s="41">
        <f>SUM('CtroExp ()'!Z119:Z122)</f>
        <v>0</v>
      </c>
      <c r="P33" s="41">
        <f>SUM('CtroExp ()'!AA119:AA122)</f>
        <v>99800</v>
      </c>
      <c r="Q33" s="41">
        <f>SUM('CtroExp ()'!AB119:AB122)</f>
        <v>61293</v>
      </c>
      <c r="R33" s="41">
        <f>SUM('CtroExp ()'!AW119:AW122)</f>
        <v>11501</v>
      </c>
      <c r="S33" s="41">
        <f t="shared" si="6"/>
        <v>1054977</v>
      </c>
    </row>
    <row r="34" spans="1:19" s="44" customFormat="1" ht="11.25" customHeight="1">
      <c r="A34" s="41" t="s">
        <v>83</v>
      </c>
      <c r="B34" s="41">
        <f>SUM('CtroExp ()'!C132:C135)</f>
        <v>0</v>
      </c>
      <c r="C34" s="41">
        <f>SUM('CtroExp ()'!D132:D135)</f>
        <v>0</v>
      </c>
      <c r="D34" s="41">
        <f>SUM('CtroExp ()'!E132:E135)</f>
        <v>0</v>
      </c>
      <c r="E34" s="41">
        <f>SUM('CtroExp ()'!H132:H135)</f>
        <v>128980</v>
      </c>
      <c r="F34" s="41">
        <f>SUM('CtroExp ()'!I132:I135)</f>
        <v>0</v>
      </c>
      <c r="G34" s="41">
        <f>SUM('CtroExp ()'!J132:J135)</f>
        <v>0</v>
      </c>
      <c r="H34" s="41">
        <f>SUM('CtroExp ()'!K132:K135)</f>
        <v>0</v>
      </c>
      <c r="I34" s="41">
        <f>SUM('CtroExp ()'!Q132:Q135)</f>
        <v>0</v>
      </c>
      <c r="J34" s="43">
        <f t="shared" si="5"/>
        <v>128980</v>
      </c>
      <c r="K34" s="41">
        <f>SUM('CtroExp ()'!S132:S135)</f>
        <v>0</v>
      </c>
      <c r="L34" s="41">
        <f>SUM('CtroExp ()'!W132:W135)</f>
        <v>741533</v>
      </c>
      <c r="M34" s="41">
        <f>SUM('CtroExp ()'!X132:X135)</f>
        <v>0</v>
      </c>
      <c r="N34" s="41">
        <f>SUM('CtroExp ()'!Y132:Y135)</f>
        <v>0</v>
      </c>
      <c r="O34" s="41">
        <f>SUM('CtroExp ()'!Z132:Z135)</f>
        <v>0</v>
      </c>
      <c r="P34" s="41">
        <f>SUM('CtroExp ()'!AA132:AA135)</f>
        <v>6415</v>
      </c>
      <c r="Q34" s="41">
        <f>SUM('CtroExp ()'!AB132:AB135)</f>
        <v>45450</v>
      </c>
      <c r="R34" s="41">
        <f>SUM('CtroExp ()'!AW132:AW135)</f>
        <v>22075</v>
      </c>
      <c r="S34" s="41">
        <f t="shared" si="6"/>
        <v>815473</v>
      </c>
    </row>
    <row r="35" spans="1:19" s="44" customFormat="1" ht="11.25" customHeight="1">
      <c r="A35" s="42" t="s">
        <v>85</v>
      </c>
      <c r="B35" s="41">
        <f>SUM('CtroExp ()'!C145:C148)</f>
        <v>0</v>
      </c>
      <c r="C35" s="41">
        <f>SUM('CtroExp ()'!D145:D148)</f>
        <v>0</v>
      </c>
      <c r="D35" s="41">
        <f>SUM('CtroExp ()'!E145:E148)</f>
        <v>0</v>
      </c>
      <c r="E35" s="41">
        <f>SUM('CtroExp ()'!H145:H148)</f>
        <v>108320</v>
      </c>
      <c r="F35" s="41">
        <f>SUM('CtroExp ()'!I145:I148)</f>
        <v>0</v>
      </c>
      <c r="G35" s="41">
        <f>SUM('CtroExp ()'!J145:J148)</f>
        <v>0</v>
      </c>
      <c r="H35" s="41">
        <f>SUM('CtroExp ()'!K145:K148)</f>
        <v>0</v>
      </c>
      <c r="I35" s="41">
        <f>SUM('CtroExp ()'!Q145:Q148)</f>
        <v>0</v>
      </c>
      <c r="J35" s="43">
        <f t="shared" si="5"/>
        <v>108320</v>
      </c>
      <c r="K35" s="41">
        <f>SUM('CtroExp ()'!S145:S148)</f>
        <v>0</v>
      </c>
      <c r="L35" s="41">
        <f>SUM('CtroExp ()'!W145:W148)</f>
        <v>626397.0700000001</v>
      </c>
      <c r="M35" s="41">
        <f>SUM('CtroExp ()'!X145:X148)</f>
        <v>0</v>
      </c>
      <c r="N35" s="41">
        <f>SUM('CtroExp ()'!Y145:Y148)</f>
        <v>0</v>
      </c>
      <c r="O35" s="41">
        <f>SUM('CtroExp ()'!Z145:Z148)</f>
        <v>0</v>
      </c>
      <c r="P35" s="41">
        <f>SUM('CtroExp ()'!AA145:AA148)</f>
        <v>15000</v>
      </c>
      <c r="Q35" s="41">
        <f>SUM('CtroExp ()'!AB145:AB148)</f>
        <v>74920.12000000001</v>
      </c>
      <c r="R35" s="41">
        <f>SUM('CtroExp ()'!AW145:AW148)</f>
        <v>0</v>
      </c>
      <c r="S35" s="41">
        <f t="shared" si="6"/>
        <v>716317.1900000001</v>
      </c>
    </row>
    <row r="36" spans="1:19" s="44" customFormat="1" ht="11.25" customHeight="1">
      <c r="A36" s="41" t="s">
        <v>103</v>
      </c>
      <c r="B36" s="41">
        <f>SUM('CtroExp ()'!C171:C174)</f>
        <v>0</v>
      </c>
      <c r="C36" s="41">
        <f>SUM('CtroExp ()'!D171:D174)</f>
        <v>0</v>
      </c>
      <c r="D36" s="41">
        <f>SUM('CtroExp ()'!E171:E174)</f>
        <v>0</v>
      </c>
      <c r="E36" s="41">
        <f>SUM('CtroExp ()'!H171:H174)</f>
        <v>57717</v>
      </c>
      <c r="F36" s="41">
        <f>SUM('CtroExp ()'!I171:I174)</f>
        <v>0</v>
      </c>
      <c r="G36" s="41">
        <f>SUM('CtroExp ()'!J171:J174)</f>
        <v>0</v>
      </c>
      <c r="H36" s="41">
        <f>SUM('CtroExp ()'!K171:K174)</f>
        <v>0</v>
      </c>
      <c r="I36" s="41">
        <f>SUM('CtroExp ()'!Q171:Q174)</f>
        <v>0</v>
      </c>
      <c r="J36" s="43">
        <f t="shared" si="5"/>
        <v>57717</v>
      </c>
      <c r="K36" s="41">
        <f>SUM('CtroExp ()'!S171:S174)</f>
        <v>0</v>
      </c>
      <c r="L36" s="41">
        <f>SUM('CtroExp ()'!W171:W174)</f>
        <v>440433</v>
      </c>
      <c r="M36" s="41">
        <f>SUM('CtroExp ()'!X171:X174)</f>
        <v>0</v>
      </c>
      <c r="N36" s="41">
        <f>SUM('CtroExp ()'!Y171:Y174)</f>
        <v>0</v>
      </c>
      <c r="O36" s="41">
        <f>SUM('CtroExp ()'!Z171:Z174)</f>
        <v>0</v>
      </c>
      <c r="P36" s="41">
        <f>SUM('CtroExp ()'!AA171:AA174)</f>
        <v>60000</v>
      </c>
      <c r="Q36" s="41">
        <f>SUM('CtroExp ()'!AB171:AB174)</f>
        <v>47600</v>
      </c>
      <c r="R36" s="41">
        <f>SUM('CtroExp ()'!AW171:AW174)</f>
        <v>8000</v>
      </c>
      <c r="S36" s="41">
        <f t="shared" si="6"/>
        <v>556033</v>
      </c>
    </row>
    <row r="37" spans="1:19" s="44" customFormat="1" ht="11.25" customHeight="1">
      <c r="A37" s="41" t="s">
        <v>17</v>
      </c>
      <c r="B37" s="41">
        <f>SUM('CtroExp ()'!C184:C187)</f>
        <v>0</v>
      </c>
      <c r="C37" s="41">
        <f>SUM('CtroExp ()'!D184:D187)</f>
        <v>0</v>
      </c>
      <c r="D37" s="41">
        <f>SUM('CtroExp ()'!E184:E187)</f>
        <v>0</v>
      </c>
      <c r="E37" s="41">
        <f>SUM('CtroExp ()'!H184:H187)</f>
        <v>0</v>
      </c>
      <c r="F37" s="41">
        <f>SUM('CtroExp ()'!I184:I187)</f>
        <v>0</v>
      </c>
      <c r="G37" s="41">
        <f>SUM('CtroExp ()'!J184:J187)</f>
        <v>0</v>
      </c>
      <c r="H37" s="41">
        <f>SUM('CtroExp ()'!K184:K187)</f>
        <v>0</v>
      </c>
      <c r="I37" s="41">
        <f>SUM('CtroExp ()'!Q184:Q187)</f>
        <v>0</v>
      </c>
      <c r="J37" s="43">
        <f t="shared" si="5"/>
        <v>0</v>
      </c>
      <c r="K37" s="41">
        <f>SUM('CtroExp ()'!S184:S187)</f>
        <v>0</v>
      </c>
      <c r="L37" s="41">
        <f>SUM('CtroExp ()'!W184:W187)</f>
        <v>0</v>
      </c>
      <c r="M37" s="41">
        <f>SUM('CtroExp ()'!X184:X187)</f>
        <v>0</v>
      </c>
      <c r="N37" s="41">
        <f>SUM('CtroExp ()'!Y184:Y187)</f>
        <v>0</v>
      </c>
      <c r="O37" s="41">
        <f>SUM('CtroExp ()'!Z184:Z187)</f>
        <v>0</v>
      </c>
      <c r="P37" s="41">
        <f>SUM('CtroExp ()'!AA184:AA187)</f>
        <v>0</v>
      </c>
      <c r="Q37" s="41">
        <f>SUM('CtroExp ()'!AB184:AB187)</f>
        <v>0</v>
      </c>
      <c r="R37" s="41">
        <f>SUM('CtroExp ()'!AW184:AW187)</f>
        <v>0</v>
      </c>
      <c r="S37" s="41">
        <f t="shared" si="6"/>
        <v>0</v>
      </c>
    </row>
    <row r="38" spans="1:19" s="44" customFormat="1" ht="11.25" customHeight="1">
      <c r="A38" s="42" t="s">
        <v>90</v>
      </c>
      <c r="B38" s="41">
        <f>SUM('CtroExp ()'!C210:C213)</f>
        <v>0</v>
      </c>
      <c r="C38" s="41">
        <f>SUM('CtroExp ()'!D210:D213)</f>
        <v>0</v>
      </c>
      <c r="D38" s="41">
        <f>SUM('CtroExp ()'!E210:E213)</f>
        <v>0</v>
      </c>
      <c r="E38" s="41">
        <f>SUM('CtroExp ()'!H210:H213)</f>
        <v>0</v>
      </c>
      <c r="F38" s="41">
        <f>SUM('CtroExp ()'!I210:I213)</f>
        <v>0</v>
      </c>
      <c r="G38" s="41">
        <f>SUM('CtroExp ()'!J210:J213)</f>
        <v>0</v>
      </c>
      <c r="H38" s="41">
        <f>SUM('CtroExp ()'!K210:K213)</f>
        <v>0</v>
      </c>
      <c r="I38" s="41">
        <f>SUM('CtroExp ()'!Q210:Q213)</f>
        <v>0</v>
      </c>
      <c r="J38" s="43">
        <f t="shared" si="5"/>
        <v>0</v>
      </c>
      <c r="K38" s="41">
        <f>SUM('CtroExp ()'!S210:S213)</f>
        <v>0</v>
      </c>
      <c r="L38" s="41">
        <f>SUM('CtroExp ()'!W210:W213)</f>
        <v>0</v>
      </c>
      <c r="M38" s="41">
        <f>SUM('CtroExp ()'!X210:X213)</f>
        <v>0</v>
      </c>
      <c r="N38" s="41">
        <f>SUM('CtroExp ()'!Y210:Y213)</f>
        <v>0</v>
      </c>
      <c r="O38" s="41">
        <f>SUM('CtroExp ()'!Z210:Z213)</f>
        <v>0</v>
      </c>
      <c r="P38" s="41">
        <f>SUM('CtroExp ()'!AA210:AA213)</f>
        <v>0</v>
      </c>
      <c r="Q38" s="41">
        <f>SUM('CtroExp ()'!AB210:AB213)</f>
        <v>0</v>
      </c>
      <c r="R38" s="41">
        <f>SUM('CtroExp ()'!AW210:AW213)</f>
        <v>0</v>
      </c>
      <c r="S38" s="41">
        <f t="shared" si="6"/>
        <v>0</v>
      </c>
    </row>
    <row r="39" spans="1:19" s="44" customFormat="1" ht="11.25" customHeight="1">
      <c r="A39" s="48" t="s">
        <v>133</v>
      </c>
      <c r="B39" s="41">
        <f>SUM('CtroExp ()'!C223:C226)</f>
        <v>0</v>
      </c>
      <c r="C39" s="41">
        <f>SUM('CtroExp ()'!D223:D226)</f>
        <v>0</v>
      </c>
      <c r="D39" s="41">
        <f>SUM('CtroExp ()'!E223:E226)</f>
        <v>0</v>
      </c>
      <c r="E39" s="41">
        <f>SUM('CtroExp ()'!H223:H226)</f>
        <v>0</v>
      </c>
      <c r="F39" s="41">
        <f>SUM('CtroExp ()'!I223:I226)</f>
        <v>0</v>
      </c>
      <c r="G39" s="41">
        <f>SUM('CtroExp ()'!J223:J226)</f>
        <v>0</v>
      </c>
      <c r="H39" s="41">
        <f>SUM('CtroExp ()'!K223:K226)</f>
        <v>0</v>
      </c>
      <c r="I39" s="41">
        <f>SUM('CtroExp ()'!Q223:Q226)</f>
        <v>0</v>
      </c>
      <c r="J39" s="43">
        <f t="shared" si="5"/>
        <v>0</v>
      </c>
      <c r="K39" s="41">
        <f>SUM('CtroExp ()'!S223:S226)</f>
        <v>48247</v>
      </c>
      <c r="L39" s="41">
        <f>SUM('CtroExp ()'!W223:W226)</f>
        <v>0</v>
      </c>
      <c r="M39" s="41">
        <f>SUM('CtroExp ()'!X223:X226)</f>
        <v>12000</v>
      </c>
      <c r="N39" s="41">
        <f>SUM('CtroExp ()'!Y223:Y226)</f>
        <v>0</v>
      </c>
      <c r="O39" s="41">
        <f>SUM('CtroExp ()'!Z223:Z226)</f>
        <v>0</v>
      </c>
      <c r="P39" s="41">
        <f>SUM('CtroExp ()'!AA223:AA226)</f>
        <v>0</v>
      </c>
      <c r="Q39" s="41">
        <f>SUM('CtroExp ()'!AB223:AB226)</f>
        <v>0</v>
      </c>
      <c r="R39" s="41">
        <f>SUM('CtroExp ()'!AW223:AW226)</f>
        <v>0</v>
      </c>
      <c r="S39" s="41">
        <f t="shared" si="6"/>
        <v>60247</v>
      </c>
    </row>
    <row r="40" spans="1:19" s="44" customFormat="1" ht="11.25" customHeight="1">
      <c r="A40" s="46" t="s">
        <v>140</v>
      </c>
      <c r="B40" s="41">
        <f>SUM('CtroExp ()'!C236:C239)</f>
        <v>0</v>
      </c>
      <c r="C40" s="41">
        <f>SUM('CtroExp ()'!D236:D239)</f>
        <v>0</v>
      </c>
      <c r="D40" s="41">
        <f>SUM('CtroExp ()'!E236:E239)</f>
        <v>0</v>
      </c>
      <c r="E40" s="41">
        <f>SUM('CtroExp ()'!H236:H239)</f>
        <v>0</v>
      </c>
      <c r="F40" s="41">
        <f>SUM('CtroExp ()'!I236:I239)</f>
        <v>0</v>
      </c>
      <c r="G40" s="41">
        <f>SUM('CtroExp ()'!J236:J239)</f>
        <v>0</v>
      </c>
      <c r="H40" s="41">
        <f>SUM('CtroExp ()'!K236:K239)</f>
        <v>0</v>
      </c>
      <c r="I40" s="41">
        <f>SUM('CtroExp ()'!Q236:Q239)</f>
        <v>0</v>
      </c>
      <c r="J40" s="43">
        <f t="shared" si="5"/>
        <v>0</v>
      </c>
      <c r="K40" s="41">
        <f>SUM('CtroExp ()'!S236:S239)</f>
        <v>0</v>
      </c>
      <c r="L40" s="41">
        <f>SUM('CtroExp ()'!W236:W239)</f>
        <v>0</v>
      </c>
      <c r="M40" s="41">
        <f>SUM('CtroExp ()'!X236:X239)</f>
        <v>0</v>
      </c>
      <c r="N40" s="41">
        <f>SUM('CtroExp ()'!Y236:Y239)</f>
        <v>0</v>
      </c>
      <c r="O40" s="41">
        <f>SUM('CtroExp ()'!Z236:Z239)</f>
        <v>0</v>
      </c>
      <c r="P40" s="41">
        <f>SUM('CtroExp ()'!AA236:AA239)</f>
        <v>0</v>
      </c>
      <c r="Q40" s="41">
        <f>SUM('CtroExp ()'!AB236:AB239)</f>
        <v>0</v>
      </c>
      <c r="R40" s="41">
        <f>SUM('CtroExp ()'!AW236:AW239)</f>
        <v>0</v>
      </c>
      <c r="S40" s="41">
        <f t="shared" si="6"/>
        <v>0</v>
      </c>
    </row>
    <row r="41" spans="1:19" ht="12" customHeight="1">
      <c r="A41" s="63" t="s">
        <v>16</v>
      </c>
      <c r="B41" s="63">
        <f>SUM(B24:B40)</f>
        <v>11340</v>
      </c>
      <c r="C41" s="63">
        <f aca="true" t="shared" si="7" ref="C41:S41">SUM(C24:C40)</f>
        <v>186431.47</v>
      </c>
      <c r="D41" s="63">
        <f t="shared" si="7"/>
        <v>0</v>
      </c>
      <c r="E41" s="63">
        <f t="shared" si="7"/>
        <v>1781409.9200000002</v>
      </c>
      <c r="F41" s="63">
        <f t="shared" si="7"/>
        <v>0</v>
      </c>
      <c r="G41" s="63">
        <f t="shared" si="7"/>
        <v>0</v>
      </c>
      <c r="H41" s="63">
        <f t="shared" si="7"/>
        <v>3674</v>
      </c>
      <c r="I41" s="63">
        <f t="shared" si="7"/>
        <v>3000</v>
      </c>
      <c r="J41" s="64">
        <f t="shared" si="7"/>
        <v>2264789.6900000004</v>
      </c>
      <c r="K41" s="65">
        <f t="shared" si="7"/>
        <v>242625.255</v>
      </c>
      <c r="L41" s="63">
        <f t="shared" si="7"/>
        <v>8345928.860000001</v>
      </c>
      <c r="M41" s="63">
        <f t="shared" si="7"/>
        <v>243398.44</v>
      </c>
      <c r="N41" s="63">
        <f t="shared" si="7"/>
        <v>0</v>
      </c>
      <c r="O41" s="63">
        <f t="shared" si="7"/>
        <v>0</v>
      </c>
      <c r="P41" s="63">
        <f t="shared" si="7"/>
        <v>283480.44299999997</v>
      </c>
      <c r="Q41" s="63">
        <f t="shared" si="7"/>
        <v>625188.3500000001</v>
      </c>
      <c r="R41" s="63">
        <f t="shared" si="7"/>
        <v>61485.72</v>
      </c>
      <c r="S41" s="63">
        <f t="shared" si="7"/>
        <v>10950422.598</v>
      </c>
    </row>
    <row r="42" spans="1:19" ht="30.75" customHeight="1">
      <c r="A42" s="146" t="s">
        <v>214</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5" ht="12.75">
      <c r="A45" s="114" t="s">
        <v>171</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19.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7">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5" customHeight="1">
      <c r="A1" s="91" t="s">
        <v>41</v>
      </c>
    </row>
    <row r="2" ht="18" customHeight="1">
      <c r="A2" s="93" t="s">
        <v>198</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()'!C6</f>
        <v>0</v>
      </c>
      <c r="C4" s="41">
        <f>'CtroExp ()'!D6</f>
        <v>0</v>
      </c>
      <c r="D4" s="41">
        <f>'CtroExp ()'!E6</f>
        <v>0</v>
      </c>
      <c r="E4" s="41">
        <f>'CtroExp ()'!H6</f>
        <v>22000</v>
      </c>
      <c r="F4" s="41">
        <f>'CtroExp ()'!I6</f>
        <v>0</v>
      </c>
      <c r="G4" s="41">
        <f>'CtroExp ()'!J6</f>
        <v>0</v>
      </c>
      <c r="H4" s="41">
        <f>'CtroExp ()'!K6</f>
        <v>0</v>
      </c>
      <c r="I4" s="41">
        <f>'CtroExp ()'!Q6</f>
        <v>0</v>
      </c>
      <c r="J4" s="43">
        <f>SUM(B4:I4)</f>
        <v>22000</v>
      </c>
      <c r="K4" s="41">
        <f>'CtroExp ()'!S6</f>
        <v>0</v>
      </c>
      <c r="L4" s="41">
        <f>'CtroExp ()'!W6</f>
        <v>199626</v>
      </c>
      <c r="M4" s="41">
        <f>'CtroExp ()'!X6</f>
        <v>0</v>
      </c>
      <c r="N4" s="41">
        <f>'CtroExp ()'!Y6</f>
        <v>0</v>
      </c>
      <c r="O4" s="41">
        <f>'CtroExp ()'!Z6</f>
        <v>0</v>
      </c>
      <c r="P4" s="41">
        <f>'CtroExp ()'!AA6</f>
        <v>0</v>
      </c>
      <c r="Q4" s="41">
        <f>'CtroExp ()'!AB6</f>
        <v>11450</v>
      </c>
      <c r="R4" s="41">
        <f>'CtroExp ()'!AW6</f>
        <v>0</v>
      </c>
      <c r="S4" s="41">
        <f>SUM(K4:R4)</f>
        <v>211076</v>
      </c>
      <c r="T4" s="49"/>
    </row>
    <row r="5" spans="1:20" s="44" customFormat="1" ht="12" customHeight="1">
      <c r="A5" s="103" t="s">
        <v>148</v>
      </c>
      <c r="B5" s="41">
        <f>'CtroExp ()'!C19</f>
        <v>0</v>
      </c>
      <c r="C5" s="41">
        <f>'CtroExp ()'!D19</f>
        <v>0</v>
      </c>
      <c r="D5" s="41">
        <f>'CtroExp ()'!E19</f>
        <v>0</v>
      </c>
      <c r="E5" s="41">
        <f>'CtroExp ()'!H19</f>
        <v>178014</v>
      </c>
      <c r="F5" s="41">
        <f>'CtroExp ()'!I19</f>
        <v>0</v>
      </c>
      <c r="G5" s="41">
        <f>'CtroExp ()'!J19</f>
        <v>0</v>
      </c>
      <c r="H5" s="41">
        <f>'CtroExp ()'!K19</f>
        <v>0</v>
      </c>
      <c r="I5" s="41">
        <f>'CtroExp ()'!Q19</f>
        <v>0</v>
      </c>
      <c r="J5" s="43">
        <f>SUM(B5:I5)</f>
        <v>178014</v>
      </c>
      <c r="K5" s="41">
        <f>'CtroExp ()'!S19</f>
        <v>0</v>
      </c>
      <c r="L5" s="41">
        <f>'CtroExp ()'!W19</f>
        <v>500155.27</v>
      </c>
      <c r="M5" s="41">
        <f>'CtroExp ()'!X19</f>
        <v>0</v>
      </c>
      <c r="N5" s="41">
        <f>'CtroExp ()'!Y19</f>
        <v>0</v>
      </c>
      <c r="O5" s="41">
        <f>'CtroExp ()'!Z19</f>
        <v>0</v>
      </c>
      <c r="P5" s="41">
        <f>'CtroExp ()'!AA19</f>
        <v>0</v>
      </c>
      <c r="Q5" s="41">
        <f>'CtroExp ()'!AB19</f>
        <v>105761.82</v>
      </c>
      <c r="R5" s="41">
        <f>'CtroExp ()'!AW19</f>
        <v>2000</v>
      </c>
      <c r="S5" s="41">
        <f>SUM(K5:R5)</f>
        <v>607917.0900000001</v>
      </c>
      <c r="T5" s="49"/>
    </row>
    <row r="6" spans="1:20" s="44" customFormat="1" ht="11.25" customHeight="1">
      <c r="A6" s="103" t="s">
        <v>155</v>
      </c>
      <c r="B6" s="41">
        <f>'CtroExp ()'!C32</f>
        <v>0</v>
      </c>
      <c r="C6" s="41">
        <f>'CtroExp ()'!D32</f>
        <v>0</v>
      </c>
      <c r="D6" s="41">
        <f>'CtroExp ()'!E32</f>
        <v>0</v>
      </c>
      <c r="E6" s="41">
        <f>'CtroExp ()'!H32</f>
        <v>19500</v>
      </c>
      <c r="F6" s="41">
        <f>'CtroExp ()'!I32</f>
        <v>0</v>
      </c>
      <c r="G6" s="41">
        <f>'CtroExp ()'!J32</f>
        <v>0</v>
      </c>
      <c r="H6" s="41">
        <f>'CtroExp ()'!K32</f>
        <v>0</v>
      </c>
      <c r="I6" s="41">
        <f>'CtroExp ()'!Q32</f>
        <v>0</v>
      </c>
      <c r="J6" s="43">
        <f>SUM(B6:I6)</f>
        <v>19500</v>
      </c>
      <c r="K6" s="41">
        <f>'CtroExp ()'!S32</f>
        <v>0</v>
      </c>
      <c r="L6" s="41">
        <f>'CtroExp ()'!W32</f>
        <v>145780</v>
      </c>
      <c r="M6" s="41">
        <f>'CtroExp ()'!X32</f>
        <v>0</v>
      </c>
      <c r="N6" s="41">
        <f>'CtroExp ()'!Y32</f>
        <v>0</v>
      </c>
      <c r="O6" s="41">
        <f>'CtroExp ()'!Z32</f>
        <v>0</v>
      </c>
      <c r="P6" s="41">
        <f>'CtroExp ()'!AA32</f>
        <v>0</v>
      </c>
      <c r="Q6" s="41">
        <f>'CtroExp ()'!AB32</f>
        <v>19450</v>
      </c>
      <c r="R6" s="41">
        <f>'CtroExp ()'!AW32</f>
        <v>0</v>
      </c>
      <c r="S6" s="41">
        <f>SUM(K6:R6)</f>
        <v>165230</v>
      </c>
      <c r="T6" s="49"/>
    </row>
    <row r="7" spans="1:19" s="44" customFormat="1" ht="11.25" customHeight="1">
      <c r="A7" s="41" t="s">
        <v>10</v>
      </c>
      <c r="B7" s="41">
        <f>'CtroExp ()'!C45</f>
        <v>0</v>
      </c>
      <c r="C7" s="41">
        <f>'CtroExp ()'!D45</f>
        <v>0</v>
      </c>
      <c r="D7" s="41">
        <f>'CtroExp ()'!E45</f>
        <v>0</v>
      </c>
      <c r="E7" s="41">
        <f>'CtroExp ()'!H45</f>
        <v>81975</v>
      </c>
      <c r="F7" s="41">
        <f>'CtroExp ()'!I45</f>
        <v>0</v>
      </c>
      <c r="G7" s="41">
        <f>'CtroExp ()'!J45</f>
        <v>0</v>
      </c>
      <c r="H7" s="41">
        <f>'CtroExp ()'!K45</f>
        <v>0</v>
      </c>
      <c r="I7" s="41">
        <f>'CtroExp ()'!Q45</f>
        <v>0</v>
      </c>
      <c r="J7" s="43">
        <f>SUM(B7:I7)</f>
        <v>81975</v>
      </c>
      <c r="K7" s="41">
        <f>'CtroExp ()'!S45</f>
        <v>0</v>
      </c>
      <c r="L7" s="41">
        <f>'CtroExp ()'!W45</f>
        <v>708565.845</v>
      </c>
      <c r="M7" s="41">
        <f>'CtroExp ()'!X45</f>
        <v>22596</v>
      </c>
      <c r="N7" s="41">
        <f>'CtroExp ()'!Y45</f>
        <v>0</v>
      </c>
      <c r="O7" s="41">
        <f>'CtroExp ()'!Z45</f>
        <v>0</v>
      </c>
      <c r="P7" s="41">
        <f>'CtroExp ()'!AA45</f>
        <v>54515.406</v>
      </c>
      <c r="Q7" s="41">
        <f>'CtroExp ()'!AB45</f>
        <v>45743.86</v>
      </c>
      <c r="R7" s="41">
        <f>'CtroExp ()'!AW45</f>
        <v>0</v>
      </c>
      <c r="S7" s="41">
        <f>SUM(K7:R7)</f>
        <v>831421.1109999999</v>
      </c>
    </row>
    <row r="8" spans="1:19" s="44" customFormat="1" ht="11.25" customHeight="1">
      <c r="A8" s="42" t="s">
        <v>178</v>
      </c>
      <c r="B8" s="41">
        <f>'CtroExp ()'!C58</f>
        <v>0</v>
      </c>
      <c r="C8" s="41">
        <f>'CtroExp ()'!D58</f>
        <v>0</v>
      </c>
      <c r="D8" s="41">
        <f>'CtroExp ()'!E58</f>
        <v>0</v>
      </c>
      <c r="E8" s="41">
        <f>'CtroExp ()'!H58</f>
        <v>9343</v>
      </c>
      <c r="F8" s="41">
        <f>'CtroExp ()'!I58</f>
        <v>0</v>
      </c>
      <c r="G8" s="41">
        <f>'CtroExp ()'!J58</f>
        <v>0</v>
      </c>
      <c r="H8" s="41">
        <f>'CtroExp ()'!K58</f>
        <v>0</v>
      </c>
      <c r="I8" s="41">
        <f>'CtroExp ()'!Q58</f>
        <v>0</v>
      </c>
      <c r="J8" s="43">
        <f aca="true" t="shared" si="0" ref="J8:J13">SUM(B8:I8)</f>
        <v>9343</v>
      </c>
      <c r="K8" s="41">
        <f>'CtroExp ()'!S58</f>
        <v>0</v>
      </c>
      <c r="L8" s="41">
        <f>'CtroExp ()'!W58</f>
        <v>296921.15</v>
      </c>
      <c r="M8" s="41">
        <f>'CtroExp ()'!X58</f>
        <v>0</v>
      </c>
      <c r="N8" s="41">
        <f>'CtroExp ()'!Y58</f>
        <v>0</v>
      </c>
      <c r="O8" s="41">
        <f>'CtroExp ()'!Z58</f>
        <v>0</v>
      </c>
      <c r="P8" s="41">
        <f>'CtroExp ()'!AA58</f>
        <v>0</v>
      </c>
      <c r="Q8" s="41">
        <f>'CtroExp ()'!AB58</f>
        <v>0</v>
      </c>
      <c r="R8" s="41">
        <f>'CtroExp ()'!AW58</f>
        <v>0</v>
      </c>
      <c r="S8" s="41">
        <f aca="true" t="shared" si="1" ref="S8:S13">SUM(K8:R8)</f>
        <v>296921.15</v>
      </c>
    </row>
    <row r="9" spans="1:19" s="44" customFormat="1" ht="11.25" customHeight="1">
      <c r="A9" s="41" t="s">
        <v>164</v>
      </c>
      <c r="B9" s="42">
        <f>'CtroExp ()'!C71</f>
        <v>0</v>
      </c>
      <c r="C9" s="42">
        <f>'CtroExp ()'!D71</f>
        <v>14700</v>
      </c>
      <c r="D9" s="42">
        <f>'CtroExp ()'!E71</f>
        <v>0</v>
      </c>
      <c r="E9" s="42">
        <f>'CtroExp ()'!H71</f>
        <v>34290</v>
      </c>
      <c r="F9" s="42">
        <f>'CtroExp ()'!I71</f>
        <v>0</v>
      </c>
      <c r="G9" s="42">
        <f>'CtroExp ()'!J71</f>
        <v>0</v>
      </c>
      <c r="H9" s="42">
        <f>'CtroExp ()'!K71</f>
        <v>0</v>
      </c>
      <c r="I9" s="42">
        <f>'CtroExp ()'!Q71</f>
        <v>0</v>
      </c>
      <c r="J9" s="55">
        <f t="shared" si="0"/>
        <v>48990</v>
      </c>
      <c r="K9" s="42">
        <f>'CtroExp ()'!S71</f>
        <v>0</v>
      </c>
      <c r="L9" s="42">
        <f>'CtroExp ()'!W71</f>
        <v>93868</v>
      </c>
      <c r="M9" s="42">
        <f>'CtroExp ()'!X71</f>
        <v>18500</v>
      </c>
      <c r="N9" s="42">
        <f>'CtroExp ()'!Y71</f>
        <v>0</v>
      </c>
      <c r="O9" s="42">
        <f>'CtroExp ()'!Z71</f>
        <v>0</v>
      </c>
      <c r="P9" s="42">
        <f>'CtroExp ()'!AA71</f>
        <v>0</v>
      </c>
      <c r="Q9" s="42">
        <f>'CtroExp ()'!AB71</f>
        <v>10200</v>
      </c>
      <c r="R9" s="42">
        <f>'CtroExp ()'!AW71</f>
        <v>0</v>
      </c>
      <c r="S9" s="42">
        <f t="shared" si="1"/>
        <v>122568</v>
      </c>
    </row>
    <row r="10" spans="1:19" s="45" customFormat="1" ht="11.25" customHeight="1">
      <c r="A10" s="42" t="s">
        <v>158</v>
      </c>
      <c r="B10" s="42">
        <f>'CtroExp ()'!C84</f>
        <v>0</v>
      </c>
      <c r="C10" s="42">
        <f>'CtroExp ()'!D84</f>
        <v>0</v>
      </c>
      <c r="D10" s="42">
        <f>'CtroExp ()'!E84</f>
        <v>0</v>
      </c>
      <c r="E10" s="42">
        <f>'CtroExp ()'!H84</f>
        <v>16500</v>
      </c>
      <c r="F10" s="42">
        <f>'CtroExp ()'!I84</f>
        <v>0</v>
      </c>
      <c r="G10" s="42">
        <f>'CtroExp ()'!J84</f>
        <v>0</v>
      </c>
      <c r="H10" s="42">
        <f>'CtroExp ()'!K84</f>
        <v>0</v>
      </c>
      <c r="I10" s="42">
        <f>'CtroExp ()'!Q84</f>
        <v>0</v>
      </c>
      <c r="J10" s="55">
        <f t="shared" si="0"/>
        <v>16500</v>
      </c>
      <c r="K10" s="42">
        <f>'CtroExp ()'!S84</f>
        <v>0</v>
      </c>
      <c r="L10" s="42">
        <f>'CtroExp ()'!W84</f>
        <v>56503.27</v>
      </c>
      <c r="M10" s="42">
        <f>'CtroExp ()'!X84</f>
        <v>0</v>
      </c>
      <c r="N10" s="42">
        <f>'CtroExp ()'!Y84</f>
        <v>0</v>
      </c>
      <c r="O10" s="42">
        <f>'CtroExp ()'!Z84</f>
        <v>0</v>
      </c>
      <c r="P10" s="42">
        <f>'CtroExp ()'!AA84</f>
        <v>0</v>
      </c>
      <c r="Q10" s="42">
        <f>'CtroExp ()'!AB84</f>
        <v>0</v>
      </c>
      <c r="R10" s="42">
        <f>'CtroExp ()'!AW84</f>
        <v>0</v>
      </c>
      <c r="S10" s="42">
        <f t="shared" si="1"/>
        <v>56503.27</v>
      </c>
    </row>
    <row r="11" spans="1:19" s="44" customFormat="1" ht="11.25" customHeight="1">
      <c r="A11" s="41" t="s">
        <v>12</v>
      </c>
      <c r="B11" s="67">
        <f>'CtroExp ()'!C97</f>
        <v>0</v>
      </c>
      <c r="C11" s="41">
        <f>'CtroExp ()'!D97</f>
        <v>1000</v>
      </c>
      <c r="D11" s="41">
        <f>'CtroExp ()'!E97</f>
        <v>0</v>
      </c>
      <c r="E11" s="41">
        <f>'CtroExp ()'!H97</f>
        <v>5225</v>
      </c>
      <c r="F11" s="41">
        <f>'CtroExp ()'!I97</f>
        <v>0</v>
      </c>
      <c r="G11" s="41">
        <f>'CtroExp ()'!J97</f>
        <v>0</v>
      </c>
      <c r="H11" s="41">
        <f>'CtroExp ()'!K97</f>
        <v>0</v>
      </c>
      <c r="I11" s="41">
        <f>'CtroExp ()'!Q97</f>
        <v>0</v>
      </c>
      <c r="J11" s="43">
        <f t="shared" si="0"/>
        <v>6225</v>
      </c>
      <c r="K11" s="41">
        <f>'CtroExp ()'!S97</f>
        <v>0</v>
      </c>
      <c r="L11" s="41">
        <f>'CtroExp ()'!W97</f>
        <v>48621</v>
      </c>
      <c r="M11" s="41">
        <f>'CtroExp ()'!X97</f>
        <v>0</v>
      </c>
      <c r="N11" s="41">
        <f>'CtroExp ()'!Y97</f>
        <v>0</v>
      </c>
      <c r="O11" s="41">
        <f>'CtroExp ()'!Z97</f>
        <v>0</v>
      </c>
      <c r="P11" s="41">
        <f>'CtroExp ()'!AA97</f>
        <v>0</v>
      </c>
      <c r="Q11" s="41">
        <f>'CtroExp ()'!AB97</f>
        <v>0</v>
      </c>
      <c r="R11" s="41">
        <f>'CtroExp ()'!AW97</f>
        <v>4500</v>
      </c>
      <c r="S11" s="41">
        <f t="shared" si="1"/>
        <v>53121</v>
      </c>
    </row>
    <row r="12" spans="1:19" s="45" customFormat="1" ht="11.25" customHeight="1">
      <c r="A12" s="42" t="s">
        <v>13</v>
      </c>
      <c r="B12" s="42">
        <f>'CtroExp ()'!C110</f>
        <v>2500</v>
      </c>
      <c r="C12" s="42">
        <f>'CtroExp ()'!D110</f>
        <v>0</v>
      </c>
      <c r="D12" s="42">
        <f>'CtroExp ()'!E110</f>
        <v>0</v>
      </c>
      <c r="E12" s="42">
        <f>'CtroExp ()'!H110</f>
        <v>0</v>
      </c>
      <c r="F12" s="42">
        <f>'CtroExp ()'!I110</f>
        <v>0</v>
      </c>
      <c r="G12" s="42">
        <f>'CtroExp ()'!J110</f>
        <v>0</v>
      </c>
      <c r="H12" s="42">
        <f>'CtroExp ()'!K110</f>
        <v>0</v>
      </c>
      <c r="I12" s="42">
        <f>'CtroExp ()'!Q110</f>
        <v>0</v>
      </c>
      <c r="J12" s="55">
        <f t="shared" si="0"/>
        <v>2500</v>
      </c>
      <c r="K12" s="42">
        <f>'CtroExp ()'!S110</f>
        <v>0</v>
      </c>
      <c r="L12" s="42">
        <f>'CtroExp ()'!W110</f>
        <v>0</v>
      </c>
      <c r="M12" s="42">
        <f>'CtroExp ()'!X110</f>
        <v>0</v>
      </c>
      <c r="N12" s="42">
        <f>'CtroExp ()'!Y110</f>
        <v>0</v>
      </c>
      <c r="O12" s="42">
        <f>'CtroExp ()'!Z110</f>
        <v>0</v>
      </c>
      <c r="P12" s="42">
        <f>'CtroExp ()'!AA110</f>
        <v>0</v>
      </c>
      <c r="Q12" s="42">
        <f>'CtroExp ()'!AB110</f>
        <v>0</v>
      </c>
      <c r="R12" s="42">
        <f>'CtroExp ()'!AW110</f>
        <v>0</v>
      </c>
      <c r="S12" s="42">
        <f t="shared" si="1"/>
        <v>0</v>
      </c>
    </row>
    <row r="13" spans="1:19" s="44" customFormat="1" ht="11.25" customHeight="1">
      <c r="A13" s="41" t="s">
        <v>14</v>
      </c>
      <c r="B13" s="41">
        <f>'CtroExp ()'!C123</f>
        <v>0</v>
      </c>
      <c r="C13" s="41">
        <f>'CtroExp ()'!D123</f>
        <v>17000</v>
      </c>
      <c r="D13" s="41">
        <f>'CtroExp ()'!E123</f>
        <v>0</v>
      </c>
      <c r="E13" s="41">
        <f>'CtroExp ()'!H123</f>
        <v>49200</v>
      </c>
      <c r="F13" s="41">
        <f>'CtroExp ()'!I123</f>
        <v>0</v>
      </c>
      <c r="G13" s="41">
        <f>'CtroExp ()'!J123</f>
        <v>0</v>
      </c>
      <c r="H13" s="41">
        <f>'CtroExp ()'!K123</f>
        <v>0</v>
      </c>
      <c r="I13" s="41">
        <f>'CtroExp ()'!Q123</f>
        <v>0</v>
      </c>
      <c r="J13" s="43">
        <f t="shared" si="0"/>
        <v>66200</v>
      </c>
      <c r="K13" s="41">
        <f>'CtroExp ()'!S123</f>
        <v>0</v>
      </c>
      <c r="L13" s="41">
        <f>'CtroExp ()'!W123</f>
        <v>321124</v>
      </c>
      <c r="M13" s="41">
        <f>'CtroExp ()'!X123</f>
        <v>48669</v>
      </c>
      <c r="N13" s="41">
        <f>'CtroExp ()'!Y123</f>
        <v>0</v>
      </c>
      <c r="O13" s="41">
        <f>'CtroExp ()'!Z123</f>
        <v>0</v>
      </c>
      <c r="P13" s="41">
        <f>'CtroExp ()'!AA123</f>
        <v>66000</v>
      </c>
      <c r="Q13" s="41">
        <f>'CtroExp ()'!AB123</f>
        <v>35791</v>
      </c>
      <c r="R13" s="41">
        <f>'CtroExp ()'!AW123</f>
        <v>3000</v>
      </c>
      <c r="S13" s="41">
        <f t="shared" si="1"/>
        <v>474584</v>
      </c>
    </row>
    <row r="14" spans="1:19" s="44" customFormat="1" ht="11.25" customHeight="1">
      <c r="A14" s="41" t="s">
        <v>83</v>
      </c>
      <c r="B14" s="41">
        <f>'CtroExp ()'!C136</f>
        <v>0</v>
      </c>
      <c r="C14" s="41">
        <f>'CtroExp ()'!D136</f>
        <v>0</v>
      </c>
      <c r="D14" s="41">
        <f>'CtroExp ()'!E136</f>
        <v>0</v>
      </c>
      <c r="E14" s="41">
        <f>'CtroExp ()'!H136</f>
        <v>50500</v>
      </c>
      <c r="F14" s="41">
        <f>'CtroExp ()'!I136</f>
        <v>0</v>
      </c>
      <c r="G14" s="41">
        <f>'CtroExp ()'!J136</f>
        <v>0</v>
      </c>
      <c r="H14" s="41">
        <f>'CtroExp ()'!K136</f>
        <v>0</v>
      </c>
      <c r="I14" s="41">
        <f>'CtroExp ()'!Q136</f>
        <v>0</v>
      </c>
      <c r="J14" s="43">
        <f aca="true" t="shared" si="2" ref="J14:J20">SUM(B14:I14)</f>
        <v>50500</v>
      </c>
      <c r="K14" s="41">
        <f>'CtroExp ()'!S136</f>
        <v>0</v>
      </c>
      <c r="L14" s="41">
        <f>'CtroExp ()'!W136</f>
        <v>241710</v>
      </c>
      <c r="M14" s="41">
        <f>'CtroExp ()'!X136</f>
        <v>0</v>
      </c>
      <c r="N14" s="41">
        <f>'CtroExp ()'!Y136</f>
        <v>0</v>
      </c>
      <c r="O14" s="41">
        <f>'CtroExp ()'!Z136</f>
        <v>0</v>
      </c>
      <c r="P14" s="41">
        <f>'CtroExp ()'!AA136</f>
        <v>0</v>
      </c>
      <c r="Q14" s="41">
        <f>'CtroExp ()'!AB136</f>
        <v>11000</v>
      </c>
      <c r="R14" s="41">
        <f>'CtroExp ()'!AW136</f>
        <v>0</v>
      </c>
      <c r="S14" s="41">
        <f aca="true" t="shared" si="3" ref="S14:S20">SUM(K14:R14)</f>
        <v>252710</v>
      </c>
    </row>
    <row r="15" spans="1:19" s="44" customFormat="1" ht="11.25" customHeight="1">
      <c r="A15" s="42" t="s">
        <v>85</v>
      </c>
      <c r="B15" s="42">
        <f>'CtroExp ()'!C149</f>
        <v>0</v>
      </c>
      <c r="C15" s="42">
        <f>'CtroExp ()'!D149</f>
        <v>0</v>
      </c>
      <c r="D15" s="42">
        <f>'CtroExp ()'!E149</f>
        <v>0</v>
      </c>
      <c r="E15" s="42">
        <f>'CtroExp ()'!H149</f>
        <v>64739.39</v>
      </c>
      <c r="F15" s="42">
        <f>'CtroExp ()'!I149</f>
        <v>0</v>
      </c>
      <c r="G15" s="42">
        <f>'CtroExp ()'!J149</f>
        <v>0</v>
      </c>
      <c r="H15" s="42">
        <f>'CtroExp ()'!K149</f>
        <v>0</v>
      </c>
      <c r="I15" s="42">
        <f>'CtroExp ()'!Q149</f>
        <v>0</v>
      </c>
      <c r="J15" s="55">
        <f t="shared" si="2"/>
        <v>64739.39</v>
      </c>
      <c r="K15" s="42">
        <f>'CtroExp ()'!S149</f>
        <v>0</v>
      </c>
      <c r="L15" s="42">
        <f>'CtroExp ()'!W149</f>
        <v>228271.5</v>
      </c>
      <c r="M15" s="42">
        <f>'CtroExp ()'!X149</f>
        <v>0</v>
      </c>
      <c r="N15" s="42">
        <f>'CtroExp ()'!Y149</f>
        <v>0</v>
      </c>
      <c r="O15" s="42">
        <f>'CtroExp ()'!Z149</f>
        <v>0</v>
      </c>
      <c r="P15" s="42">
        <f>'CtroExp ()'!AA149</f>
        <v>15000</v>
      </c>
      <c r="Q15" s="42">
        <f>'CtroExp ()'!AB149</f>
        <v>12195.21</v>
      </c>
      <c r="R15" s="42">
        <f>'CtroExp ()'!AW149</f>
        <v>0</v>
      </c>
      <c r="S15" s="42">
        <f t="shared" si="3"/>
        <v>255466.71</v>
      </c>
    </row>
    <row r="16" spans="1:19" s="44" customFormat="1" ht="11.25" customHeight="1">
      <c r="A16" s="41" t="s">
        <v>103</v>
      </c>
      <c r="B16" s="42">
        <f>'CtroExp ()'!C175</f>
        <v>0</v>
      </c>
      <c r="C16" s="42">
        <f>'CtroExp ()'!D175</f>
        <v>0</v>
      </c>
      <c r="D16" s="42">
        <f>'CtroExp ()'!E175</f>
        <v>0</v>
      </c>
      <c r="E16" s="42">
        <f>'CtroExp ()'!H175</f>
        <v>17568</v>
      </c>
      <c r="F16" s="42">
        <f>'CtroExp ()'!I175</f>
        <v>0</v>
      </c>
      <c r="G16" s="42">
        <f>'CtroExp ()'!J175</f>
        <v>0</v>
      </c>
      <c r="H16" s="42">
        <f>'CtroExp ()'!K175</f>
        <v>0</v>
      </c>
      <c r="I16" s="42">
        <f>'CtroExp ()'!Q175</f>
        <v>0</v>
      </c>
      <c r="J16" s="55">
        <f t="shared" si="2"/>
        <v>17568</v>
      </c>
      <c r="K16" s="42">
        <f>'CtroExp ()'!S175</f>
        <v>0</v>
      </c>
      <c r="L16" s="42">
        <f>'CtroExp ()'!W175</f>
        <v>183910</v>
      </c>
      <c r="M16" s="42">
        <f>'CtroExp ()'!X175</f>
        <v>0</v>
      </c>
      <c r="N16" s="42">
        <f>'CtroExp ()'!Y175</f>
        <v>0</v>
      </c>
      <c r="O16" s="42">
        <f>'CtroExp ()'!Z175</f>
        <v>0</v>
      </c>
      <c r="P16" s="42">
        <f>'CtroExp ()'!AA175</f>
        <v>60000</v>
      </c>
      <c r="Q16" s="42">
        <f>'CtroExp ()'!AB175</f>
        <v>17600</v>
      </c>
      <c r="R16" s="42">
        <f>'CtroExp ()'!AW175</f>
        <v>5500</v>
      </c>
      <c r="S16" s="42">
        <f t="shared" si="3"/>
        <v>267010</v>
      </c>
    </row>
    <row r="17" spans="1:19" s="44" customFormat="1" ht="11.25" customHeight="1">
      <c r="A17" s="41" t="s">
        <v>17</v>
      </c>
      <c r="B17" s="42">
        <f>'CtroExp ()'!C188</f>
        <v>0</v>
      </c>
      <c r="C17" s="42">
        <f>'CtroExp ()'!D188</f>
        <v>0</v>
      </c>
      <c r="D17" s="42">
        <f>'CtroExp ()'!E188</f>
        <v>0</v>
      </c>
      <c r="E17" s="42">
        <f>'CtroExp ()'!H188</f>
        <v>0</v>
      </c>
      <c r="F17" s="42">
        <f>'CtroExp ()'!I188</f>
        <v>0</v>
      </c>
      <c r="G17" s="42">
        <f>'CtroExp ()'!J188</f>
        <v>0</v>
      </c>
      <c r="H17" s="42">
        <f>'CtroExp ()'!K188</f>
        <v>0</v>
      </c>
      <c r="I17" s="42">
        <f>'CtroExp ()'!Q188</f>
        <v>0</v>
      </c>
      <c r="J17" s="55">
        <f t="shared" si="2"/>
        <v>0</v>
      </c>
      <c r="K17" s="42">
        <f>'CtroExp ()'!S188</f>
        <v>0</v>
      </c>
      <c r="L17" s="42">
        <f>'CtroExp ()'!W188</f>
        <v>0</v>
      </c>
      <c r="M17" s="42">
        <f>'CtroExp ()'!X188</f>
        <v>0</v>
      </c>
      <c r="N17" s="42">
        <f>'CtroExp ()'!Y188</f>
        <v>0</v>
      </c>
      <c r="O17" s="42">
        <f>'CtroExp ()'!Z188</f>
        <v>0</v>
      </c>
      <c r="P17" s="42">
        <f>'CtroExp ()'!AA188</f>
        <v>0</v>
      </c>
      <c r="Q17" s="42">
        <f>'CtroExp ()'!AB188</f>
        <v>0</v>
      </c>
      <c r="R17" s="42">
        <f>'CtroExp ()'!AW188</f>
        <v>0</v>
      </c>
      <c r="S17" s="42">
        <f t="shared" si="3"/>
        <v>0</v>
      </c>
    </row>
    <row r="18" spans="1:19" s="44" customFormat="1" ht="11.25" customHeight="1">
      <c r="A18" s="42" t="s">
        <v>90</v>
      </c>
      <c r="B18" s="42">
        <f>'CtroExp ()'!C214</f>
        <v>0</v>
      </c>
      <c r="C18" s="42">
        <f>'CtroExp ()'!D214</f>
        <v>0</v>
      </c>
      <c r="D18" s="42">
        <f>'CtroExp ()'!E214</f>
        <v>0</v>
      </c>
      <c r="E18" s="42">
        <f>'CtroExp ()'!H214</f>
        <v>0</v>
      </c>
      <c r="F18" s="42">
        <f>'CtroExp ()'!I214</f>
        <v>0</v>
      </c>
      <c r="G18" s="42">
        <f>'CtroExp ()'!J214</f>
        <v>0</v>
      </c>
      <c r="H18" s="42">
        <f>'CtroExp ()'!K214</f>
        <v>0</v>
      </c>
      <c r="I18" s="42">
        <f>'CtroExp ()'!Q214</f>
        <v>0</v>
      </c>
      <c r="J18" s="55">
        <f t="shared" si="2"/>
        <v>0</v>
      </c>
      <c r="K18" s="42">
        <f>'CtroExp ()'!S214</f>
        <v>0</v>
      </c>
      <c r="L18" s="42">
        <f>'CtroExp ()'!W214</f>
        <v>0</v>
      </c>
      <c r="M18" s="42">
        <f>'CtroExp ()'!X214</f>
        <v>0</v>
      </c>
      <c r="N18" s="42">
        <f>'CtroExp ()'!Y214</f>
        <v>0</v>
      </c>
      <c r="O18" s="42">
        <f>'CtroExp ()'!Z214</f>
        <v>0</v>
      </c>
      <c r="P18" s="42">
        <f>'CtroExp ()'!AA214</f>
        <v>0</v>
      </c>
      <c r="Q18" s="42">
        <f>'CtroExp ()'!AB214</f>
        <v>0</v>
      </c>
      <c r="R18" s="42">
        <f>'CtroExp ()'!AW214</f>
        <v>0</v>
      </c>
      <c r="S18" s="42">
        <f t="shared" si="3"/>
        <v>0</v>
      </c>
    </row>
    <row r="19" spans="1:19" s="44" customFormat="1" ht="11.25" customHeight="1">
      <c r="A19" s="87" t="s">
        <v>217</v>
      </c>
      <c r="B19" s="42">
        <f>'CtroExp ()'!C227</f>
        <v>0</v>
      </c>
      <c r="C19" s="42">
        <f>'CtroExp ()'!D227</f>
        <v>0</v>
      </c>
      <c r="D19" s="42">
        <f>'CtroExp ()'!E227</f>
        <v>0</v>
      </c>
      <c r="E19" s="42">
        <f>'CtroExp ()'!H227</f>
        <v>0</v>
      </c>
      <c r="F19" s="42">
        <f>'CtroExp ()'!I227</f>
        <v>0</v>
      </c>
      <c r="G19" s="42">
        <f>'CtroExp ()'!J227</f>
        <v>0</v>
      </c>
      <c r="H19" s="42">
        <f>'CtroExp ()'!K227</f>
        <v>0</v>
      </c>
      <c r="I19" s="42">
        <f>'CtroExp ()'!Q227</f>
        <v>0</v>
      </c>
      <c r="J19" s="55">
        <f t="shared" si="2"/>
        <v>0</v>
      </c>
      <c r="K19" s="42">
        <f>'CtroExp ()'!S227</f>
        <v>18112</v>
      </c>
      <c r="L19" s="42">
        <f>'CtroExp ()'!W227</f>
        <v>0</v>
      </c>
      <c r="M19" s="42">
        <f>'CtroExp ()'!X227</f>
        <v>0</v>
      </c>
      <c r="N19" s="42">
        <f>'CtroExp ()'!Y227</f>
        <v>0</v>
      </c>
      <c r="O19" s="42">
        <f>'CtroExp ()'!Z227</f>
        <v>0</v>
      </c>
      <c r="P19" s="42">
        <f>'CtroExp ()'!AA227</f>
        <v>0</v>
      </c>
      <c r="Q19" s="42">
        <f>'CtroExp ()'!AB227</f>
        <v>0</v>
      </c>
      <c r="R19" s="42">
        <f>'CtroExp ()'!AW227</f>
        <v>0</v>
      </c>
      <c r="S19" s="42">
        <f t="shared" si="3"/>
        <v>18112</v>
      </c>
    </row>
    <row r="20" spans="1:19" s="44" customFormat="1" ht="11.25" customHeight="1">
      <c r="A20" s="46" t="s">
        <v>141</v>
      </c>
      <c r="B20" s="42">
        <f>'CtroExp ()'!C240</f>
        <v>0</v>
      </c>
      <c r="C20" s="42">
        <f>'CtroExp ()'!D240</f>
        <v>0</v>
      </c>
      <c r="D20" s="42">
        <f>'CtroExp ()'!E240</f>
        <v>0</v>
      </c>
      <c r="E20" s="42">
        <f>'CtroExp ()'!H240</f>
        <v>0</v>
      </c>
      <c r="F20" s="42">
        <f>'CtroExp ()'!I240</f>
        <v>0</v>
      </c>
      <c r="G20" s="42">
        <f>'CtroExp ()'!J240</f>
        <v>0</v>
      </c>
      <c r="H20" s="42">
        <f>'CtroExp ()'!K240</f>
        <v>0</v>
      </c>
      <c r="I20" s="42">
        <f>'CtroExp ()'!Q240</f>
        <v>0</v>
      </c>
      <c r="J20" s="55">
        <f t="shared" si="2"/>
        <v>0</v>
      </c>
      <c r="K20" s="42">
        <f>'CtroExp ()'!S240</f>
        <v>0</v>
      </c>
      <c r="L20" s="42">
        <f>'CtroExp ()'!W240</f>
        <v>0</v>
      </c>
      <c r="M20" s="42">
        <f>'CtroExp ()'!X240</f>
        <v>0</v>
      </c>
      <c r="N20" s="42">
        <f>'CtroExp ()'!Y240</f>
        <v>0</v>
      </c>
      <c r="O20" s="42">
        <f>'CtroExp ()'!Z240</f>
        <v>0</v>
      </c>
      <c r="P20" s="42">
        <f>'CtroExp ()'!AA240</f>
        <v>0</v>
      </c>
      <c r="Q20" s="42">
        <f>'CtroExp ()'!AB240</f>
        <v>0</v>
      </c>
      <c r="R20" s="42">
        <f>'CtroExp ()'!AW240</f>
        <v>0</v>
      </c>
      <c r="S20" s="42">
        <f t="shared" si="3"/>
        <v>0</v>
      </c>
    </row>
    <row r="21" spans="1:19" s="2" customFormat="1" ht="12" customHeight="1">
      <c r="A21" s="14" t="s">
        <v>16</v>
      </c>
      <c r="B21" s="14">
        <f aca="true" t="shared" si="4" ref="B21:S21">SUM(B4:B20)</f>
        <v>2500</v>
      </c>
      <c r="C21" s="14">
        <f t="shared" si="4"/>
        <v>32700</v>
      </c>
      <c r="D21" s="14">
        <f t="shared" si="4"/>
        <v>0</v>
      </c>
      <c r="E21" s="14">
        <f t="shared" si="4"/>
        <v>548854.39</v>
      </c>
      <c r="F21" s="14">
        <f t="shared" si="4"/>
        <v>0</v>
      </c>
      <c r="G21" s="14">
        <f t="shared" si="4"/>
        <v>0</v>
      </c>
      <c r="H21" s="14">
        <f t="shared" si="4"/>
        <v>0</v>
      </c>
      <c r="I21" s="14">
        <f t="shared" si="4"/>
        <v>0</v>
      </c>
      <c r="J21" s="16">
        <f t="shared" si="4"/>
        <v>584054.39</v>
      </c>
      <c r="K21" s="17">
        <f t="shared" si="4"/>
        <v>18112</v>
      </c>
      <c r="L21" s="14">
        <f t="shared" si="4"/>
        <v>3025056.035</v>
      </c>
      <c r="M21" s="14">
        <f t="shared" si="4"/>
        <v>89765</v>
      </c>
      <c r="N21" s="14">
        <f t="shared" si="4"/>
        <v>0</v>
      </c>
      <c r="O21" s="14">
        <f t="shared" si="4"/>
        <v>0</v>
      </c>
      <c r="P21" s="14">
        <f t="shared" si="4"/>
        <v>195515.40600000002</v>
      </c>
      <c r="Q21" s="14">
        <f t="shared" si="4"/>
        <v>269191.89</v>
      </c>
      <c r="R21" s="14">
        <f t="shared" si="4"/>
        <v>15000</v>
      </c>
      <c r="S21" s="14">
        <f t="shared" si="4"/>
        <v>3612640.331</v>
      </c>
    </row>
    <row r="22" ht="18" customHeight="1">
      <c r="A22" s="92" t="s">
        <v>199</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()'!C2:C6)</f>
        <v>0</v>
      </c>
      <c r="C24" s="41">
        <f>SUM('CtroExp ()'!D2:D6)</f>
        <v>0</v>
      </c>
      <c r="D24" s="41">
        <f>SUM('CtroExp ()'!E2:E6)</f>
        <v>0</v>
      </c>
      <c r="E24" s="41">
        <f>SUM('CtroExp ()'!H2:H6)</f>
        <v>110810</v>
      </c>
      <c r="F24" s="41">
        <f>SUM('CtroExp ()'!I2:I6)</f>
        <v>0</v>
      </c>
      <c r="G24" s="41">
        <f>SUM('CtroExp ()'!J2:J6)</f>
        <v>0</v>
      </c>
      <c r="H24" s="41">
        <f>SUM('CtroExp ()'!K2:K6)</f>
        <v>0</v>
      </c>
      <c r="I24" s="41">
        <f>SUM('CtroExp ()'!Q2:Q6)</f>
        <v>0</v>
      </c>
      <c r="J24" s="43">
        <f>SUM(B25:I25)</f>
        <v>545758.3</v>
      </c>
      <c r="K24" s="41">
        <f>SUM('CtroExp ()'!S2:S6)</f>
        <v>0</v>
      </c>
      <c r="L24" s="41">
        <f>SUM('CtroExp ()'!W2:W6)</f>
        <v>674245</v>
      </c>
      <c r="M24" s="41">
        <f>SUM('CtroExp ()'!X2:X6)</f>
        <v>0</v>
      </c>
      <c r="N24" s="41">
        <f>SUM('CtroExp ()'!Y2:Y6)</f>
        <v>0</v>
      </c>
      <c r="O24" s="41">
        <f>SUM('CtroExp ()'!Z2:Z6)</f>
        <v>0</v>
      </c>
      <c r="P24" s="41">
        <f>SUM('CtroExp ()'!AA2:AA6)</f>
        <v>0</v>
      </c>
      <c r="Q24" s="41">
        <f>SUM('CtroExp ()'!AB2:AB6)</f>
        <v>53250</v>
      </c>
      <c r="R24" s="41">
        <f>SUM('CtroExp ()'!AW2:AW6)</f>
        <v>0</v>
      </c>
      <c r="S24" s="41">
        <f>SUM(K25:R25)</f>
        <v>2272651.6199999996</v>
      </c>
    </row>
    <row r="25" spans="1:19" s="44" customFormat="1" ht="12" customHeight="1">
      <c r="A25" s="62" t="s">
        <v>148</v>
      </c>
      <c r="B25" s="62">
        <f>SUM('CtroExp ()'!C15:C19)</f>
        <v>0</v>
      </c>
      <c r="C25" s="62">
        <f>SUM('CtroExp ()'!D15:D19)</f>
        <v>0</v>
      </c>
      <c r="D25" s="62">
        <f>SUM('CtroExp ()'!E15:E19)</f>
        <v>0</v>
      </c>
      <c r="E25" s="62">
        <f>SUM('CtroExp ()'!H15:H19)</f>
        <v>545758.3</v>
      </c>
      <c r="F25" s="62">
        <f>SUM('CtroExp ()'!I15:I19)</f>
        <v>0</v>
      </c>
      <c r="G25" s="62">
        <f>SUM('CtroExp ()'!J15:J19)</f>
        <v>0</v>
      </c>
      <c r="H25" s="62">
        <f>SUM('CtroExp ()'!K15:K19)</f>
        <v>0</v>
      </c>
      <c r="I25" s="62">
        <f>SUM('CtroExp ()'!Q15:Q19)</f>
        <v>0</v>
      </c>
      <c r="J25" s="111">
        <f aca="true" t="shared" si="5" ref="J25:J40">SUM(B25:I25)</f>
        <v>545758.3</v>
      </c>
      <c r="K25" s="62">
        <f>SUM('CtroExp ()'!S15:S19)</f>
        <v>0</v>
      </c>
      <c r="L25" s="62">
        <f>SUM('CtroExp ()'!W15:W19)</f>
        <v>2029922.0899999999</v>
      </c>
      <c r="M25" s="62">
        <f>SUM('CtroExp ()'!X15:X19)</f>
        <v>0</v>
      </c>
      <c r="N25" s="62">
        <f>SUM('CtroExp ()'!Y15:Y19)</f>
        <v>0</v>
      </c>
      <c r="O25" s="62">
        <f>SUM('CtroExp ()'!Z15:Z19)</f>
        <v>0</v>
      </c>
      <c r="P25" s="62">
        <f>SUM('CtroExp ()'!AA15:AA19)</f>
        <v>0</v>
      </c>
      <c r="Q25" s="41">
        <f>SUM('CtroExp ()'!AB15:AB19)</f>
        <v>226229.53</v>
      </c>
      <c r="R25" s="41">
        <f>SUM('CtroExp ()'!AW15:AW19)</f>
        <v>16500</v>
      </c>
      <c r="S25" s="41">
        <f aca="true" t="shared" si="6" ref="S25:S40">SUM(K25:R25)</f>
        <v>2272651.6199999996</v>
      </c>
    </row>
    <row r="26" spans="1:19" s="44" customFormat="1" ht="11.25" customHeight="1">
      <c r="A26" s="41" t="s">
        <v>155</v>
      </c>
      <c r="B26" s="41">
        <f>SUM('CtroExp ()'!C28:C32)</f>
        <v>0</v>
      </c>
      <c r="C26" s="41">
        <f>SUM('CtroExp ()'!D28:D32)</f>
        <v>0</v>
      </c>
      <c r="D26" s="41">
        <f>SUM('CtroExp ()'!E28:E32)</f>
        <v>0</v>
      </c>
      <c r="E26" s="42">
        <f>SUM('CtroExp ()'!H28:H32)</f>
        <v>164804</v>
      </c>
      <c r="F26" s="41">
        <f>SUM('CtroExp ()'!I28:I32)</f>
        <v>0</v>
      </c>
      <c r="G26" s="41">
        <f>SUM('CtroExp ()'!J28:J32)</f>
        <v>0</v>
      </c>
      <c r="H26" s="41">
        <f>SUM('CtroExp ()'!K28:K32)</f>
        <v>0</v>
      </c>
      <c r="I26" s="41">
        <f>SUM('CtroExp ()'!Q28:Q32)</f>
        <v>0</v>
      </c>
      <c r="J26" s="43">
        <f t="shared" si="5"/>
        <v>164804</v>
      </c>
      <c r="K26" s="41">
        <f>SUM('CtroExp ()'!S28:S32)</f>
        <v>0</v>
      </c>
      <c r="L26" s="41">
        <f>SUM('CtroExp ()'!W28:W32)</f>
        <v>687940</v>
      </c>
      <c r="M26" s="41">
        <f>SUM('CtroExp ()'!X28:X32)</f>
        <v>0</v>
      </c>
      <c r="N26" s="41">
        <f>SUM('CtroExp ()'!Y28:Y32)</f>
        <v>0</v>
      </c>
      <c r="O26" s="41">
        <f>SUM('CtroExp ()'!Z28:Z32)</f>
        <v>0</v>
      </c>
      <c r="P26" s="41">
        <f>SUM('CtroExp ()'!AA28:AA32)</f>
        <v>0</v>
      </c>
      <c r="Q26" s="41">
        <f>SUM('CtroExp ()'!AB28:AB32)</f>
        <v>54771</v>
      </c>
      <c r="R26" s="41">
        <f>SUM('CtroExp ()'!AW28:AW32)</f>
        <v>0</v>
      </c>
      <c r="S26" s="41">
        <f t="shared" si="6"/>
        <v>742711</v>
      </c>
    </row>
    <row r="27" spans="1:19" s="44" customFormat="1" ht="11.25" customHeight="1">
      <c r="A27" s="41" t="s">
        <v>10</v>
      </c>
      <c r="B27" s="41">
        <f>SUM('CtroExp ()'!C41:C45)</f>
        <v>0</v>
      </c>
      <c r="C27" s="41">
        <f>SUM('CtroExp ()'!D41:D45)</f>
        <v>0</v>
      </c>
      <c r="D27" s="41">
        <f>SUM('CtroExp ()'!E41:E45)</f>
        <v>0</v>
      </c>
      <c r="E27" s="41">
        <f>SUM('CtroExp ()'!H41:H45)</f>
        <v>549285</v>
      </c>
      <c r="F27" s="41">
        <f>SUM('CtroExp ()'!I41:I45)</f>
        <v>0</v>
      </c>
      <c r="G27" s="41">
        <f>SUM('CtroExp ()'!J41:J45)</f>
        <v>0</v>
      </c>
      <c r="H27" s="41">
        <f>SUM('CtroExp ()'!K41:K45)</f>
        <v>0</v>
      </c>
      <c r="I27" s="41">
        <f>SUM('CtroExp ()'!Q41:Q45)</f>
        <v>0</v>
      </c>
      <c r="J27" s="43">
        <f t="shared" si="5"/>
        <v>549285</v>
      </c>
      <c r="K27" s="41">
        <f>SUM('CtroExp ()'!S41:S45)</f>
        <v>0</v>
      </c>
      <c r="L27" s="41">
        <f>SUM('CtroExp ()'!W41:W45)</f>
        <v>2970849.825</v>
      </c>
      <c r="M27" s="41">
        <f>SUM('CtroExp ()'!X41:X45)</f>
        <v>109117.44</v>
      </c>
      <c r="N27" s="41">
        <f>SUM('CtroExp ()'!Y41:Y45)</f>
        <v>0</v>
      </c>
      <c r="O27" s="41">
        <f>SUM('CtroExp ()'!Z41:Z45)</f>
        <v>0</v>
      </c>
      <c r="P27" s="41">
        <f>SUM('CtroExp ()'!AA41:AA45)</f>
        <v>156780.849</v>
      </c>
      <c r="Q27" s="41">
        <f>SUM('CtroExp ()'!AB41:AB45)</f>
        <v>207547.94</v>
      </c>
      <c r="R27" s="41">
        <f>SUM('CtroExp ()'!AW41:AW45)</f>
        <v>0</v>
      </c>
      <c r="S27" s="41">
        <f t="shared" si="6"/>
        <v>3444296.054</v>
      </c>
    </row>
    <row r="28" spans="1:19" s="44" customFormat="1" ht="11.25" customHeight="1">
      <c r="A28" s="42" t="s">
        <v>178</v>
      </c>
      <c r="B28" s="41">
        <f>SUM('CtroExp ()'!C54:C58)</f>
        <v>0</v>
      </c>
      <c r="C28" s="41">
        <f>SUM('CtroExp ()'!D54:D58)</f>
        <v>0</v>
      </c>
      <c r="D28" s="41">
        <f>SUM('CtroExp ()'!E54:E58)</f>
        <v>0</v>
      </c>
      <c r="E28" s="41">
        <f>SUM('CtroExp ()'!H54:H58)</f>
        <v>198499</v>
      </c>
      <c r="F28" s="41">
        <f>SUM('CtroExp ()'!I54:I58)</f>
        <v>0</v>
      </c>
      <c r="G28" s="41">
        <f>SUM('CtroExp ()'!J54:J58)</f>
        <v>0</v>
      </c>
      <c r="H28" s="41">
        <f>SUM('CtroExp ()'!K54:K58)</f>
        <v>0</v>
      </c>
      <c r="I28" s="41">
        <f>SUM('CtroExp ()'!L54:L58)</f>
        <v>0</v>
      </c>
      <c r="J28" s="43">
        <f t="shared" si="5"/>
        <v>198499</v>
      </c>
      <c r="K28" s="41">
        <f>SUM('CtroExp ()'!S54:S58)</f>
        <v>194378.255</v>
      </c>
      <c r="L28" s="41">
        <f>SUM('CtroExp ()'!W54:W58)</f>
        <v>687017.14</v>
      </c>
      <c r="M28" s="41">
        <f>SUM('CtroExp ()'!X54:X58)</f>
        <v>0</v>
      </c>
      <c r="N28" s="41">
        <f>SUM('CtroExp ()'!Y54:Y58)</f>
        <v>0</v>
      </c>
      <c r="O28" s="41">
        <f>SUM('CtroExp ()'!Z54:Z58)</f>
        <v>0</v>
      </c>
      <c r="P28" s="41">
        <f>SUM('CtroExp ()'!AA54:AA58)</f>
        <v>0</v>
      </c>
      <c r="Q28" s="41">
        <f>SUM('CtroExp ()'!AB54:AB58)</f>
        <v>12196.08</v>
      </c>
      <c r="R28" s="41">
        <f>SUM('CtroExp ()'!AW54:AW58)</f>
        <v>0</v>
      </c>
      <c r="S28" s="41">
        <f t="shared" si="6"/>
        <v>893591.475</v>
      </c>
    </row>
    <row r="29" spans="1:19" s="44" customFormat="1" ht="11.25" customHeight="1">
      <c r="A29" s="42" t="s">
        <v>164</v>
      </c>
      <c r="B29" s="41">
        <f>SUM('CtroExp ()'!C67:C71)</f>
        <v>0</v>
      </c>
      <c r="C29" s="41">
        <f>SUM('CtroExp ()'!D67:D71)</f>
        <v>63945</v>
      </c>
      <c r="D29" s="41">
        <f>SUM('CtroExp ()'!E67:E71)</f>
        <v>0</v>
      </c>
      <c r="E29" s="41">
        <f>SUM('CtroExp ()'!H67:H71)</f>
        <v>80290</v>
      </c>
      <c r="F29" s="41">
        <f>SUM('CtroExp ()'!I67:I71)</f>
        <v>0</v>
      </c>
      <c r="G29" s="41">
        <f>SUM('CtroExp ()'!J67:J71)</f>
        <v>0</v>
      </c>
      <c r="H29" s="41">
        <f>SUM('CtroExp ()'!K67:K71)</f>
        <v>0</v>
      </c>
      <c r="I29" s="41">
        <f>SUM('CtroExp ()'!Q67:Q71)</f>
        <v>0</v>
      </c>
      <c r="J29" s="43">
        <f t="shared" si="5"/>
        <v>144235</v>
      </c>
      <c r="K29" s="41">
        <f>SUM('CtroExp ()'!S67:S71)</f>
        <v>0</v>
      </c>
      <c r="L29" s="41">
        <f>SUM('CtroExp ()'!W67:W71)</f>
        <v>276266</v>
      </c>
      <c r="M29" s="41">
        <f>SUM('CtroExp ()'!X67:X71)</f>
        <v>54630</v>
      </c>
      <c r="N29" s="41">
        <f>SUM('CtroExp ()'!Y67:Y71)</f>
        <v>0</v>
      </c>
      <c r="O29" s="41">
        <f>SUM('CtroExp ()'!Z67:Z71)</f>
        <v>0</v>
      </c>
      <c r="P29" s="41">
        <f>SUM('CtroExp ()'!AA67:AA71)</f>
        <v>0</v>
      </c>
      <c r="Q29" s="41">
        <f>SUM('CtroExp ()'!AB67:AB71)</f>
        <v>24367</v>
      </c>
      <c r="R29" s="41">
        <f>SUM('CtroExp ()'!AW67:AW71)</f>
        <v>0</v>
      </c>
      <c r="S29" s="41">
        <f t="shared" si="6"/>
        <v>355263</v>
      </c>
    </row>
    <row r="30" spans="1:19" s="45" customFormat="1" ht="11.25" customHeight="1">
      <c r="A30" s="42" t="s">
        <v>158</v>
      </c>
      <c r="B30" s="41">
        <f>SUM('CtroExp ()'!C80:C84)</f>
        <v>0</v>
      </c>
      <c r="C30" s="41">
        <f>SUM('CtroExp ()'!D80:D84)</f>
        <v>0</v>
      </c>
      <c r="D30" s="41">
        <f>SUM('CtroExp ()'!E80:E84)</f>
        <v>0</v>
      </c>
      <c r="E30" s="41">
        <f>SUM('CtroExp ()'!H80:H84)</f>
        <v>63500</v>
      </c>
      <c r="F30" s="41">
        <f>SUM('CtroExp ()'!I80:I84)</f>
        <v>0</v>
      </c>
      <c r="G30" s="41">
        <f>SUM('CtroExp ()'!J80:J84)</f>
        <v>0</v>
      </c>
      <c r="H30" s="41">
        <f>SUM('CtroExp ()'!K80:K84)</f>
        <v>0</v>
      </c>
      <c r="I30" s="41">
        <f>SUM('CtroExp ()'!Q80:Q84)</f>
        <v>0</v>
      </c>
      <c r="J30" s="43">
        <f t="shared" si="5"/>
        <v>63500</v>
      </c>
      <c r="K30" s="41">
        <f>SUM('CtroExp ()'!S80:S84)</f>
        <v>0</v>
      </c>
      <c r="L30" s="41">
        <f>SUM('CtroExp ()'!W80:W84)</f>
        <v>161480.27</v>
      </c>
      <c r="M30" s="41">
        <f>SUM('CtroExp ()'!X80:X84)</f>
        <v>0</v>
      </c>
      <c r="N30" s="41">
        <f>SUM('CtroExp ()'!Y80:Y84)</f>
        <v>0</v>
      </c>
      <c r="O30" s="41">
        <f>SUM('CtroExp ()'!Z80:Z84)</f>
        <v>0</v>
      </c>
      <c r="P30" s="41">
        <f>SUM('CtroExp ()'!AA80:AA84)</f>
        <v>0</v>
      </c>
      <c r="Q30" s="41">
        <f>SUM('CtroExp ()'!AB80:AB84)</f>
        <v>3061.05</v>
      </c>
      <c r="R30" s="41">
        <f>SUM('CtroExp ()'!AW80:AW84)</f>
        <v>0</v>
      </c>
      <c r="S30" s="41">
        <f t="shared" si="6"/>
        <v>164541.31999999998</v>
      </c>
    </row>
    <row r="31" spans="1:19" s="44" customFormat="1" ht="11.25" customHeight="1">
      <c r="A31" s="41" t="s">
        <v>12</v>
      </c>
      <c r="B31" s="41">
        <f>SUM('CtroExp ()'!C93:C97)</f>
        <v>0</v>
      </c>
      <c r="C31" s="41">
        <f>SUM('CtroExp ()'!D93:D97)</f>
        <v>15866.470000000001</v>
      </c>
      <c r="D31" s="41">
        <f>SUM('CtroExp ()'!E93:E97)</f>
        <v>0</v>
      </c>
      <c r="E31" s="41">
        <f>SUM('CtroExp ()'!H93:H97)</f>
        <v>21972.62</v>
      </c>
      <c r="F31" s="41">
        <f>SUM('CtroExp ()'!I93:I97)</f>
        <v>0</v>
      </c>
      <c r="G31" s="41">
        <f>SUM('CtroExp ()'!J93:J97)</f>
        <v>0</v>
      </c>
      <c r="H31" s="41">
        <f>SUM('CtroExp ()'!K93:K97)</f>
        <v>3674</v>
      </c>
      <c r="I31" s="41">
        <f>SUM('CtroExp ()'!Q93:Q97)</f>
        <v>3000</v>
      </c>
      <c r="J31" s="43">
        <f t="shared" si="5"/>
        <v>44513.09</v>
      </c>
      <c r="K31" s="41">
        <f>SUM('CtroExp ()'!S93:S97)</f>
        <v>0</v>
      </c>
      <c r="L31" s="41">
        <f>SUM('CtroExp ()'!W93:W97)</f>
        <v>326250</v>
      </c>
      <c r="M31" s="41">
        <f>SUM('CtroExp ()'!X93:X97)</f>
        <v>0</v>
      </c>
      <c r="N31" s="41">
        <f>SUM('CtroExp ()'!Y93:Y97)</f>
        <v>0</v>
      </c>
      <c r="O31" s="41">
        <f>SUM('CtroExp ()'!Z93:Z97)</f>
        <v>0</v>
      </c>
      <c r="P31" s="41">
        <f>SUM('CtroExp ()'!AA93:AA97)</f>
        <v>0</v>
      </c>
      <c r="Q31" s="41">
        <f>SUM('CtroExp ()'!AB93:AB97)</f>
        <v>7108.3099999999995</v>
      </c>
      <c r="R31" s="41">
        <f>SUM('CtroExp ()'!AW93:AW97)</f>
        <v>9909.720000000001</v>
      </c>
      <c r="S31" s="41">
        <f t="shared" si="6"/>
        <v>343268.03</v>
      </c>
    </row>
    <row r="32" spans="1:19" s="44" customFormat="1" ht="11.25" customHeight="1">
      <c r="A32" s="42" t="s">
        <v>13</v>
      </c>
      <c r="B32" s="41">
        <f>SUM('CtroExp ()'!C106:C110)</f>
        <v>8840</v>
      </c>
      <c r="C32" s="41">
        <f>SUM('CtroExp ()'!D106:D110)</f>
        <v>0</v>
      </c>
      <c r="D32" s="41">
        <f>SUM('CtroExp ()'!E106:E110)</f>
        <v>0</v>
      </c>
      <c r="E32" s="41">
        <f>SUM('CtroExp ()'!H106:H110)</f>
        <v>0</v>
      </c>
      <c r="F32" s="41">
        <f>SUM('CtroExp ()'!I106:I110)</f>
        <v>0</v>
      </c>
      <c r="G32" s="41">
        <f>SUM('CtroExp ()'!J106:J110)</f>
        <v>0</v>
      </c>
      <c r="H32" s="41">
        <f>SUM('CtroExp ()'!K106:K110)</f>
        <v>0</v>
      </c>
      <c r="I32" s="41">
        <f>SUM('CtroExp ()'!Q106:Q110)</f>
        <v>0</v>
      </c>
      <c r="J32" s="43">
        <f t="shared" si="5"/>
        <v>8840</v>
      </c>
      <c r="K32" s="41">
        <f>SUM('CtroExp ()'!S106:S110)</f>
        <v>0</v>
      </c>
      <c r="L32" s="41">
        <f>SUM('CtroExp ()'!W106:W110)</f>
        <v>0</v>
      </c>
      <c r="M32" s="41">
        <f>SUM('CtroExp ()'!X106:X110)</f>
        <v>0</v>
      </c>
      <c r="N32" s="41">
        <f>SUM('CtroExp ()'!Y106:Y110)</f>
        <v>0</v>
      </c>
      <c r="O32" s="41">
        <f>SUM('CtroExp ()'!Z106:Z110)</f>
        <v>0</v>
      </c>
      <c r="P32" s="41">
        <f>SUM('CtroExp ()'!AA106:AA110)</f>
        <v>0</v>
      </c>
      <c r="Q32" s="41">
        <f>SUM('CtroExp ()'!AB106:AB110)</f>
        <v>0</v>
      </c>
      <c r="R32" s="41">
        <f>SUM('CtroExp ()'!AW106:AW110)</f>
        <v>0</v>
      </c>
      <c r="S32" s="41">
        <f t="shared" si="6"/>
        <v>0</v>
      </c>
    </row>
    <row r="33" spans="1:19" s="44" customFormat="1" ht="11.25" customHeight="1">
      <c r="A33" s="41" t="s">
        <v>14</v>
      </c>
      <c r="B33" s="41">
        <f>SUM('CtroExp ()'!C119:C123)</f>
        <v>5000</v>
      </c>
      <c r="C33" s="41">
        <f>SUM('CtroExp ()'!D119:D123)</f>
        <v>139320</v>
      </c>
      <c r="D33" s="41">
        <f>SUM('CtroExp ()'!E119:E123)</f>
        <v>0</v>
      </c>
      <c r="E33" s="41">
        <f>SUM('CtroExp ()'!H119:H123)</f>
        <v>167521</v>
      </c>
      <c r="F33" s="41">
        <f>SUM('CtroExp ()'!I119:I123)</f>
        <v>0</v>
      </c>
      <c r="G33" s="41">
        <f>SUM('CtroExp ()'!J119:J123)</f>
        <v>0</v>
      </c>
      <c r="H33" s="41">
        <f>SUM('CtroExp ()'!K119:K123)</f>
        <v>0</v>
      </c>
      <c r="I33" s="41">
        <f>SUM('CtroExp ()'!Q119:Q123)</f>
        <v>0</v>
      </c>
      <c r="J33" s="43">
        <f t="shared" si="5"/>
        <v>311841</v>
      </c>
      <c r="K33" s="41">
        <f>SUM('CtroExp ()'!S119:S123)</f>
        <v>0</v>
      </c>
      <c r="L33" s="41">
        <f>SUM('CtroExp ()'!W119:W123)</f>
        <v>1094760</v>
      </c>
      <c r="M33" s="41">
        <f>SUM('CtroExp ()'!X119:X123)</f>
        <v>157416</v>
      </c>
      <c r="N33" s="41">
        <f>SUM('CtroExp ()'!Y119:Y123)</f>
        <v>0</v>
      </c>
      <c r="O33" s="41">
        <f>SUM('CtroExp ()'!Z119:Z123)</f>
        <v>0</v>
      </c>
      <c r="P33" s="41">
        <f>SUM('CtroExp ()'!AA119:AA123)</f>
        <v>165800</v>
      </c>
      <c r="Q33" s="41">
        <f>SUM('CtroExp ()'!AB119:AB123)</f>
        <v>97084</v>
      </c>
      <c r="R33" s="41">
        <f>SUM('CtroExp ()'!AW119:AW123)</f>
        <v>14501</v>
      </c>
      <c r="S33" s="41">
        <f t="shared" si="6"/>
        <v>1529561</v>
      </c>
    </row>
    <row r="34" spans="1:19" s="44" customFormat="1" ht="11.25" customHeight="1">
      <c r="A34" s="41" t="s">
        <v>83</v>
      </c>
      <c r="B34" s="41">
        <f>SUM('CtroExp ()'!C132:C136)</f>
        <v>0</v>
      </c>
      <c r="C34" s="41">
        <f>SUM('CtroExp ()'!D132:D136)</f>
        <v>0</v>
      </c>
      <c r="D34" s="41">
        <f>SUM('CtroExp ()'!E132:E136)</f>
        <v>0</v>
      </c>
      <c r="E34" s="41">
        <f>SUM('CtroExp ()'!H132:H136)</f>
        <v>179480</v>
      </c>
      <c r="F34" s="41">
        <f>SUM('CtroExp ()'!I132:I136)</f>
        <v>0</v>
      </c>
      <c r="G34" s="41">
        <f>SUM('CtroExp ()'!J132:J136)</f>
        <v>0</v>
      </c>
      <c r="H34" s="41">
        <f>SUM('CtroExp ()'!K132:K136)</f>
        <v>0</v>
      </c>
      <c r="I34" s="41">
        <f>SUM('CtroExp ()'!Q132:Q136)</f>
        <v>0</v>
      </c>
      <c r="J34" s="43">
        <f t="shared" si="5"/>
        <v>179480</v>
      </c>
      <c r="K34" s="41">
        <f>SUM('CtroExp ()'!S132:S136)</f>
        <v>0</v>
      </c>
      <c r="L34" s="41">
        <f>SUM('CtroExp ()'!W132:W136)</f>
        <v>983243</v>
      </c>
      <c r="M34" s="41">
        <f>SUM('CtroExp ()'!X132:X136)</f>
        <v>0</v>
      </c>
      <c r="N34" s="41">
        <f>SUM('CtroExp ()'!Y132:Y136)</f>
        <v>0</v>
      </c>
      <c r="O34" s="41">
        <f>SUM('CtroExp ()'!Z132:Z136)</f>
        <v>0</v>
      </c>
      <c r="P34" s="41">
        <f>SUM('CtroExp ()'!AA132:AA136)</f>
        <v>6415</v>
      </c>
      <c r="Q34" s="41">
        <f>SUM('CtroExp ()'!AB132:AB136)</f>
        <v>56450</v>
      </c>
      <c r="R34" s="41">
        <f>SUM('CtroExp ()'!AW132:AW136)</f>
        <v>22075</v>
      </c>
      <c r="S34" s="41">
        <f t="shared" si="6"/>
        <v>1068183</v>
      </c>
    </row>
    <row r="35" spans="1:19" s="44" customFormat="1" ht="11.25" customHeight="1">
      <c r="A35" s="42" t="s">
        <v>85</v>
      </c>
      <c r="B35" s="41">
        <f>SUM('CtroExp ()'!C145:C149)</f>
        <v>0</v>
      </c>
      <c r="C35" s="41">
        <f>SUM('CtroExp ()'!D145:D149)</f>
        <v>0</v>
      </c>
      <c r="D35" s="41">
        <f>SUM('CtroExp ()'!E145:E149)</f>
        <v>0</v>
      </c>
      <c r="E35" s="41">
        <f>SUM('CtroExp ()'!H145:H149)</f>
        <v>173059.39</v>
      </c>
      <c r="F35" s="41">
        <f>SUM('CtroExp ()'!I145:I149)</f>
        <v>0</v>
      </c>
      <c r="G35" s="41">
        <f>SUM('CtroExp ()'!J145:J149)</f>
        <v>0</v>
      </c>
      <c r="H35" s="41">
        <f>SUM('CtroExp ()'!K145:K149)</f>
        <v>0</v>
      </c>
      <c r="I35" s="41">
        <f>SUM('CtroExp ()'!Q145:Q149)</f>
        <v>0</v>
      </c>
      <c r="J35" s="43">
        <f t="shared" si="5"/>
        <v>173059.39</v>
      </c>
      <c r="K35" s="41">
        <f>SUM('CtroExp ()'!S145:S149)</f>
        <v>0</v>
      </c>
      <c r="L35" s="41">
        <f>SUM('CtroExp ()'!W145:W149)</f>
        <v>854668.5700000001</v>
      </c>
      <c r="M35" s="41">
        <f>SUM('CtroExp ()'!X145:X149)</f>
        <v>0</v>
      </c>
      <c r="N35" s="41">
        <f>SUM('CtroExp ()'!Y145:Y149)</f>
        <v>0</v>
      </c>
      <c r="O35" s="41">
        <f>SUM('CtroExp ()'!Z145:Z149)</f>
        <v>0</v>
      </c>
      <c r="P35" s="41">
        <f>SUM('CtroExp ()'!AA145:AA149)</f>
        <v>30000</v>
      </c>
      <c r="Q35" s="41">
        <f>SUM('CtroExp ()'!AB145:AB149)</f>
        <v>87115.33000000002</v>
      </c>
      <c r="R35" s="41">
        <f>SUM('CtroExp ()'!AW145:AW149)</f>
        <v>0</v>
      </c>
      <c r="S35" s="41">
        <f t="shared" si="6"/>
        <v>971783.9000000001</v>
      </c>
    </row>
    <row r="36" spans="1:19" s="44" customFormat="1" ht="11.25" customHeight="1">
      <c r="A36" s="41" t="s">
        <v>103</v>
      </c>
      <c r="B36" s="41">
        <f>SUM('CtroExp ()'!C171:C175)</f>
        <v>0</v>
      </c>
      <c r="C36" s="41">
        <f>SUM('CtroExp ()'!D171:D175)</f>
        <v>0</v>
      </c>
      <c r="D36" s="41">
        <f>SUM('CtroExp ()'!E171:E175)</f>
        <v>0</v>
      </c>
      <c r="E36" s="41">
        <f>SUM('CtroExp ()'!H171:H175)</f>
        <v>75285</v>
      </c>
      <c r="F36" s="41">
        <f>SUM('CtroExp ()'!I171:I175)</f>
        <v>0</v>
      </c>
      <c r="G36" s="41">
        <f>SUM('CtroExp ()'!J171:J175)</f>
        <v>0</v>
      </c>
      <c r="H36" s="41">
        <f>SUM('CtroExp ()'!K171:K175)</f>
        <v>0</v>
      </c>
      <c r="I36" s="41">
        <f>SUM('CtroExp ()'!Q171:Q175)</f>
        <v>0</v>
      </c>
      <c r="J36" s="43">
        <f t="shared" si="5"/>
        <v>75285</v>
      </c>
      <c r="K36" s="41">
        <f>SUM('CtroExp ()'!S171:S175)</f>
        <v>0</v>
      </c>
      <c r="L36" s="41">
        <f>SUM('CtroExp ()'!W171:W175)</f>
        <v>624343</v>
      </c>
      <c r="M36" s="41">
        <f>SUM('CtroExp ()'!X171:X175)</f>
        <v>0</v>
      </c>
      <c r="N36" s="41">
        <f>SUM('CtroExp ()'!Y171:Y175)</f>
        <v>0</v>
      </c>
      <c r="O36" s="41">
        <f>SUM('CtroExp ()'!Z171:Z175)</f>
        <v>0</v>
      </c>
      <c r="P36" s="41">
        <f>SUM('CtroExp ()'!AA171:AA175)</f>
        <v>120000</v>
      </c>
      <c r="Q36" s="41">
        <f>SUM('CtroExp ()'!AB171:AB175)</f>
        <v>65200</v>
      </c>
      <c r="R36" s="41">
        <f>SUM('CtroExp ()'!AW171:AW175)</f>
        <v>13500</v>
      </c>
      <c r="S36" s="41">
        <f t="shared" si="6"/>
        <v>823043</v>
      </c>
    </row>
    <row r="37" spans="1:19" s="44" customFormat="1" ht="11.25" customHeight="1">
      <c r="A37" s="41" t="s">
        <v>17</v>
      </c>
      <c r="B37" s="41">
        <f>SUM('CtroExp ()'!C184:C188)</f>
        <v>0</v>
      </c>
      <c r="C37" s="41">
        <f>SUM('CtroExp ()'!D184:D188)</f>
        <v>0</v>
      </c>
      <c r="D37" s="41">
        <f>SUM('CtroExp ()'!E184:E188)</f>
        <v>0</v>
      </c>
      <c r="E37" s="41">
        <f>SUM('CtroExp ()'!H184:H188)</f>
        <v>0</v>
      </c>
      <c r="F37" s="41">
        <f>SUM('CtroExp ()'!I184:I188)</f>
        <v>0</v>
      </c>
      <c r="G37" s="41">
        <f>SUM('CtroExp ()'!J184:J188)</f>
        <v>0</v>
      </c>
      <c r="H37" s="41">
        <f>SUM('CtroExp ()'!K184:K188)</f>
        <v>0</v>
      </c>
      <c r="I37" s="41">
        <f>SUM('CtroExp ()'!Q184:Q188)</f>
        <v>0</v>
      </c>
      <c r="J37" s="43">
        <f t="shared" si="5"/>
        <v>0</v>
      </c>
      <c r="K37" s="41">
        <f>SUM('CtroExp ()'!S184:S188)</f>
        <v>0</v>
      </c>
      <c r="L37" s="41">
        <f>SUM('CtroExp ()'!W184:W188)</f>
        <v>0</v>
      </c>
      <c r="M37" s="41">
        <f>SUM('CtroExp ()'!X184:X188)</f>
        <v>0</v>
      </c>
      <c r="N37" s="41">
        <f>SUM('CtroExp ()'!Y184:Y188)</f>
        <v>0</v>
      </c>
      <c r="O37" s="41">
        <f>SUM('CtroExp ()'!Z184:Z188)</f>
        <v>0</v>
      </c>
      <c r="P37" s="41">
        <f>SUM('CtroExp ()'!AA184:AA188)</f>
        <v>0</v>
      </c>
      <c r="Q37" s="41">
        <f>SUM('CtroExp ()'!AB184:AB188)</f>
        <v>0</v>
      </c>
      <c r="R37" s="41">
        <f>SUM('CtroExp ()'!AW184:AW188)</f>
        <v>0</v>
      </c>
      <c r="S37" s="41">
        <f t="shared" si="6"/>
        <v>0</v>
      </c>
    </row>
    <row r="38" spans="1:19" s="44" customFormat="1" ht="11.25" customHeight="1">
      <c r="A38" s="42" t="s">
        <v>90</v>
      </c>
      <c r="B38" s="41">
        <f>SUM('CtroExp ()'!C210:C214)</f>
        <v>0</v>
      </c>
      <c r="C38" s="41">
        <f>SUM('CtroExp ()'!D210:D214)</f>
        <v>0</v>
      </c>
      <c r="D38" s="41">
        <f>SUM('CtroExp ()'!E210:E214)</f>
        <v>0</v>
      </c>
      <c r="E38" s="41">
        <f>SUM('CtroExp ()'!H210:H214)</f>
        <v>0</v>
      </c>
      <c r="F38" s="41">
        <f>SUM('CtroExp ()'!I210:I214)</f>
        <v>0</v>
      </c>
      <c r="G38" s="41">
        <f>SUM('CtroExp ()'!J210:J214)</f>
        <v>0</v>
      </c>
      <c r="H38" s="41">
        <f>SUM('CtroExp ()'!K210:K214)</f>
        <v>0</v>
      </c>
      <c r="I38" s="41">
        <f>SUM('CtroExp ()'!Q210:Q214)</f>
        <v>0</v>
      </c>
      <c r="J38" s="43">
        <f t="shared" si="5"/>
        <v>0</v>
      </c>
      <c r="K38" s="41">
        <f>SUM('CtroExp ()'!S210:S214)</f>
        <v>0</v>
      </c>
      <c r="L38" s="41">
        <f>SUM('CtroExp ()'!W210:W214)</f>
        <v>0</v>
      </c>
      <c r="M38" s="41">
        <f>SUM('CtroExp ()'!X210:X214)</f>
        <v>0</v>
      </c>
      <c r="N38" s="41">
        <f>SUM('CtroExp ()'!Y210:Y214)</f>
        <v>0</v>
      </c>
      <c r="O38" s="41">
        <f>SUM('CtroExp ()'!Z210:Z214)</f>
        <v>0</v>
      </c>
      <c r="P38" s="41">
        <f>SUM('CtroExp ()'!AA210:AA214)</f>
        <v>0</v>
      </c>
      <c r="Q38" s="41">
        <f>SUM('CtroExp ()'!AB210:AB214)</f>
        <v>0</v>
      </c>
      <c r="R38" s="41">
        <f>SUM('CtroExp ()'!AW210:AW214)</f>
        <v>0</v>
      </c>
      <c r="S38" s="41">
        <f t="shared" si="6"/>
        <v>0</v>
      </c>
    </row>
    <row r="39" spans="1:19" s="44" customFormat="1" ht="11.25" customHeight="1">
      <c r="A39" s="87" t="s">
        <v>152</v>
      </c>
      <c r="B39" s="41">
        <f>SUM('CtroExp ()'!C223:C227)</f>
        <v>0</v>
      </c>
      <c r="C39" s="41">
        <f>SUM('CtroExp ()'!D223:D227)</f>
        <v>0</v>
      </c>
      <c r="D39" s="41">
        <f>SUM('CtroExp ()'!E223:E227)</f>
        <v>0</v>
      </c>
      <c r="E39" s="41">
        <f>SUM('CtroExp ()'!H223:H227)</f>
        <v>0</v>
      </c>
      <c r="F39" s="41">
        <f>SUM('CtroExp ()'!I223:I227)</f>
        <v>0</v>
      </c>
      <c r="G39" s="41">
        <f>SUM('CtroExp ()'!J223:J227)</f>
        <v>0</v>
      </c>
      <c r="H39" s="41">
        <f>SUM('CtroExp ()'!K223:K227)</f>
        <v>0</v>
      </c>
      <c r="I39" s="41">
        <f>SUM('CtroExp ()'!Q223:Q227)</f>
        <v>0</v>
      </c>
      <c r="J39" s="43">
        <f t="shared" si="5"/>
        <v>0</v>
      </c>
      <c r="K39" s="41">
        <f>SUM('CtroExp ()'!S223:S227)</f>
        <v>66359</v>
      </c>
      <c r="L39" s="41">
        <f>SUM('CtroExp ()'!W223:W227)</f>
        <v>0</v>
      </c>
      <c r="M39" s="41">
        <f>SUM('CtroExp ()'!X223:X227)</f>
        <v>12000</v>
      </c>
      <c r="N39" s="41">
        <f>SUM('CtroExp ()'!Y223:Y227)</f>
        <v>0</v>
      </c>
      <c r="O39" s="41">
        <f>SUM('CtroExp ()'!Z223:Z227)</f>
        <v>0</v>
      </c>
      <c r="P39" s="41">
        <f>SUM('CtroExp ()'!AA223:AA227)</f>
        <v>0</v>
      </c>
      <c r="Q39" s="41">
        <f>SUM('CtroExp ()'!AB223:AB227)</f>
        <v>0</v>
      </c>
      <c r="R39" s="41">
        <f>SUM('CtroExp ()'!AW223:AW227)</f>
        <v>0</v>
      </c>
      <c r="S39" s="41">
        <f t="shared" si="6"/>
        <v>78359</v>
      </c>
    </row>
    <row r="40" spans="1:19" s="44" customFormat="1" ht="11.25" customHeight="1">
      <c r="A40" s="46" t="s">
        <v>140</v>
      </c>
      <c r="B40" s="41">
        <f>SUM('CtroExp ()'!C236:C240)</f>
        <v>0</v>
      </c>
      <c r="C40" s="41">
        <f>SUM('CtroExp ()'!D236:D240)</f>
        <v>0</v>
      </c>
      <c r="D40" s="41">
        <f>SUM('CtroExp ()'!E236:E240)</f>
        <v>0</v>
      </c>
      <c r="E40" s="41">
        <f>SUM('CtroExp ()'!H236:H240)</f>
        <v>0</v>
      </c>
      <c r="F40" s="41">
        <f>SUM('CtroExp ()'!I236:I240)</f>
        <v>0</v>
      </c>
      <c r="G40" s="41">
        <f>SUM('CtroExp ()'!J236:J240)</f>
        <v>0</v>
      </c>
      <c r="H40" s="41">
        <f>SUM('CtroExp ()'!K236:K240)</f>
        <v>0</v>
      </c>
      <c r="I40" s="41">
        <f>SUM('CtroExp ()'!Q236:Q240)</f>
        <v>0</v>
      </c>
      <c r="J40" s="43">
        <f t="shared" si="5"/>
        <v>0</v>
      </c>
      <c r="K40" s="41">
        <f>SUM('CtroExp ()'!S236:S240)</f>
        <v>0</v>
      </c>
      <c r="L40" s="41">
        <f>SUM('CtroExp ()'!W236:W240)</f>
        <v>0</v>
      </c>
      <c r="M40" s="41">
        <f>SUM('CtroExp ()'!X236:X240)</f>
        <v>0</v>
      </c>
      <c r="N40" s="41">
        <f>SUM('CtroExp ()'!Y236:Y240)</f>
        <v>0</v>
      </c>
      <c r="O40" s="41">
        <f>SUM('CtroExp ()'!Z236:Z240)</f>
        <v>0</v>
      </c>
      <c r="P40" s="41">
        <f>SUM('CtroExp ()'!AA236:AA240)</f>
        <v>0</v>
      </c>
      <c r="Q40" s="41">
        <f>SUM('CtroExp ()'!AB236:AB240)</f>
        <v>0</v>
      </c>
      <c r="R40" s="41">
        <f>SUM('CtroExp ()'!AW236:AW240)</f>
        <v>0</v>
      </c>
      <c r="S40" s="41">
        <f t="shared" si="6"/>
        <v>0</v>
      </c>
    </row>
    <row r="41" spans="1:19" ht="12" customHeight="1">
      <c r="A41" s="63" t="s">
        <v>16</v>
      </c>
      <c r="B41" s="63">
        <f>SUM(B24:B40)</f>
        <v>13840</v>
      </c>
      <c r="C41" s="63">
        <f aca="true" t="shared" si="7" ref="C41:S41">SUM(C24:C40)</f>
        <v>219131.47</v>
      </c>
      <c r="D41" s="63">
        <f t="shared" si="7"/>
        <v>0</v>
      </c>
      <c r="E41" s="63">
        <f t="shared" si="7"/>
        <v>2330264.31</v>
      </c>
      <c r="F41" s="63">
        <f t="shared" si="7"/>
        <v>0</v>
      </c>
      <c r="G41" s="63">
        <f t="shared" si="7"/>
        <v>0</v>
      </c>
      <c r="H41" s="63">
        <f t="shared" si="7"/>
        <v>3674</v>
      </c>
      <c r="I41" s="63">
        <f t="shared" si="7"/>
        <v>3000</v>
      </c>
      <c r="J41" s="64">
        <f t="shared" si="7"/>
        <v>3004858.08</v>
      </c>
      <c r="K41" s="65">
        <f t="shared" si="7"/>
        <v>260737.255</v>
      </c>
      <c r="L41" s="63">
        <f t="shared" si="7"/>
        <v>11370984.895</v>
      </c>
      <c r="M41" s="63">
        <f t="shared" si="7"/>
        <v>333163.44</v>
      </c>
      <c r="N41" s="63">
        <f t="shared" si="7"/>
        <v>0</v>
      </c>
      <c r="O41" s="63">
        <f t="shared" si="7"/>
        <v>0</v>
      </c>
      <c r="P41" s="63">
        <f t="shared" si="7"/>
        <v>478995.849</v>
      </c>
      <c r="Q41" s="63">
        <f t="shared" si="7"/>
        <v>894380.24</v>
      </c>
      <c r="R41" s="63">
        <f t="shared" si="7"/>
        <v>76485.72</v>
      </c>
      <c r="S41" s="63">
        <f t="shared" si="7"/>
        <v>14959904.019</v>
      </c>
    </row>
    <row r="42" spans="1:19" ht="32.25" customHeight="1">
      <c r="A42" s="149" t="s">
        <v>216</v>
      </c>
      <c r="B42" s="149"/>
      <c r="C42" s="149"/>
      <c r="D42" s="149"/>
      <c r="E42" s="149"/>
      <c r="F42" s="149"/>
      <c r="G42" s="149"/>
      <c r="H42" s="149"/>
      <c r="I42" s="149"/>
      <c r="J42" s="149"/>
      <c r="K42" s="149"/>
      <c r="L42" s="149"/>
      <c r="M42" s="149"/>
      <c r="N42" s="149"/>
      <c r="O42" s="149"/>
      <c r="P42" s="149"/>
      <c r="Q42" s="149"/>
      <c r="R42" s="149"/>
      <c r="S42" s="149"/>
    </row>
    <row r="43" spans="1:11" ht="10.5" customHeight="1">
      <c r="A43" s="56"/>
      <c r="B43" s="57"/>
      <c r="C43" s="5"/>
      <c r="D43" s="5"/>
      <c r="E43" s="5"/>
      <c r="F43" s="5"/>
      <c r="K43" s="4"/>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xml><?xml version="1.0" encoding="utf-8"?>
<worksheet xmlns="http://schemas.openxmlformats.org/spreadsheetml/2006/main" xmlns:r="http://schemas.openxmlformats.org/officeDocument/2006/relationships">
  <dimension ref="A1:BG275"/>
  <sheetViews>
    <sheetView showGridLines="0" showZeros="0" tabSelected="1" zoomScale="120" zoomScaleNormal="120"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11.00390625" defaultRowHeight="12.75"/>
  <cols>
    <col min="1" max="1" width="17.375" style="23" customWidth="1"/>
    <col min="2" max="2" width="5.625" style="23" customWidth="1"/>
    <col min="3" max="3" width="8.75390625" style="23" customWidth="1"/>
    <col min="4" max="4" width="7.75390625" style="32" customWidth="1"/>
    <col min="5" max="8" width="6.75390625" style="32" customWidth="1"/>
    <col min="9" max="9" width="8.75390625" style="32" customWidth="1"/>
    <col min="10" max="17" width="6.75390625" style="32" customWidth="1"/>
    <col min="18" max="18" width="7.125" style="32" customWidth="1"/>
    <col min="19" max="19" width="7.875" style="32" customWidth="1"/>
    <col min="20" max="20" width="7.125" style="32" customWidth="1"/>
    <col min="21" max="22" width="7.875" style="32" customWidth="1"/>
    <col min="23" max="23" width="9.75390625" style="32" customWidth="1"/>
    <col min="24" max="24" width="9.25390625" style="32" customWidth="1"/>
    <col min="25" max="26" width="8.25390625" style="32" customWidth="1"/>
    <col min="27" max="27" width="6.25390625" style="32" customWidth="1"/>
    <col min="28" max="28" width="9.25390625" style="32" customWidth="1"/>
    <col min="29" max="29" width="7.125" style="32" customWidth="1"/>
    <col min="30" max="30" width="7.25390625" style="32" customWidth="1"/>
    <col min="31" max="31" width="7.375" style="32" customWidth="1"/>
    <col min="32" max="32" width="6.375" style="32" customWidth="1"/>
    <col min="33" max="33" width="8.25390625" style="32" customWidth="1"/>
    <col min="34" max="34" width="7.25390625" style="32" customWidth="1"/>
    <col min="35" max="36" width="6.875" style="32" customWidth="1"/>
    <col min="37" max="37" width="7.375" style="32" customWidth="1"/>
    <col min="38" max="38" width="8.375" style="32" customWidth="1"/>
    <col min="39" max="39" width="8.75390625" style="32" customWidth="1"/>
    <col min="40" max="40" width="9.875" style="32" customWidth="1"/>
    <col min="41" max="41" width="8.00390625" style="32" customWidth="1"/>
    <col min="42" max="42" width="7.00390625" style="32" customWidth="1"/>
    <col min="43" max="43" width="10.125" style="32" customWidth="1"/>
    <col min="44" max="46" width="8.125" style="32" customWidth="1"/>
    <col min="47" max="47" width="7.625" style="32" customWidth="1"/>
    <col min="48" max="48" width="8.125" style="32" customWidth="1"/>
    <col min="49" max="49" width="9.625" style="32" customWidth="1"/>
    <col min="50" max="50" width="7.75390625" style="32" customWidth="1"/>
    <col min="51" max="51" width="2.625" style="23" customWidth="1"/>
    <col min="52" max="55" width="9.375" style="23" customWidth="1"/>
    <col min="56" max="56" width="9.25390625" style="23" customWidth="1"/>
    <col min="57" max="58" width="9.375" style="23" customWidth="1"/>
    <col min="59" max="16384" width="11.375" style="23" customWidth="1"/>
  </cols>
  <sheetData>
    <row r="1" spans="1:59" s="84" customFormat="1" ht="27" customHeight="1">
      <c r="A1" s="70" t="s">
        <v>28</v>
      </c>
      <c r="B1" s="71" t="s">
        <v>29</v>
      </c>
      <c r="C1" s="72" t="s">
        <v>30</v>
      </c>
      <c r="D1" s="73" t="s">
        <v>31</v>
      </c>
      <c r="E1" s="73" t="s">
        <v>106</v>
      </c>
      <c r="F1" s="74" t="s">
        <v>104</v>
      </c>
      <c r="G1" s="74" t="s">
        <v>105</v>
      </c>
      <c r="H1" s="73" t="s">
        <v>32</v>
      </c>
      <c r="I1" s="73" t="s">
        <v>74</v>
      </c>
      <c r="J1" s="73" t="s">
        <v>33</v>
      </c>
      <c r="K1" s="74" t="s">
        <v>95</v>
      </c>
      <c r="L1" s="74" t="s">
        <v>135</v>
      </c>
      <c r="M1" s="74" t="s">
        <v>206</v>
      </c>
      <c r="N1" s="74" t="s">
        <v>221</v>
      </c>
      <c r="O1" s="74" t="s">
        <v>162</v>
      </c>
      <c r="P1" s="74" t="s">
        <v>131</v>
      </c>
      <c r="Q1" s="75" t="s">
        <v>46</v>
      </c>
      <c r="R1" s="76" t="s">
        <v>39</v>
      </c>
      <c r="S1" s="77" t="s">
        <v>35</v>
      </c>
      <c r="T1" s="68" t="s">
        <v>226</v>
      </c>
      <c r="U1" s="68" t="s">
        <v>160</v>
      </c>
      <c r="V1" s="68" t="s">
        <v>225</v>
      </c>
      <c r="W1" s="73" t="s">
        <v>97</v>
      </c>
      <c r="X1" s="73" t="s">
        <v>36</v>
      </c>
      <c r="Y1" s="75" t="s">
        <v>37</v>
      </c>
      <c r="Z1" s="73" t="s">
        <v>120</v>
      </c>
      <c r="AA1" s="74" t="s">
        <v>146</v>
      </c>
      <c r="AB1" s="74" t="s">
        <v>101</v>
      </c>
      <c r="AC1" s="74" t="s">
        <v>100</v>
      </c>
      <c r="AD1" s="74" t="s">
        <v>54</v>
      </c>
      <c r="AE1" s="74" t="s">
        <v>69</v>
      </c>
      <c r="AF1" s="73" t="s">
        <v>125</v>
      </c>
      <c r="AG1" s="68" t="s">
        <v>143</v>
      </c>
      <c r="AH1" s="74" t="s">
        <v>127</v>
      </c>
      <c r="AI1" s="74" t="s">
        <v>126</v>
      </c>
      <c r="AJ1" s="74" t="s">
        <v>157</v>
      </c>
      <c r="AK1" s="78" t="s">
        <v>115</v>
      </c>
      <c r="AL1" s="78" t="s">
        <v>50</v>
      </c>
      <c r="AM1" s="79" t="s">
        <v>128</v>
      </c>
      <c r="AN1" s="79" t="s">
        <v>132</v>
      </c>
      <c r="AO1" s="79" t="s">
        <v>129</v>
      </c>
      <c r="AP1" s="79" t="s">
        <v>94</v>
      </c>
      <c r="AQ1" s="80" t="s">
        <v>99</v>
      </c>
      <c r="AR1" s="78" t="s">
        <v>206</v>
      </c>
      <c r="AS1" s="78" t="s">
        <v>98</v>
      </c>
      <c r="AT1" s="78" t="s">
        <v>134</v>
      </c>
      <c r="AU1" s="74" t="s">
        <v>139</v>
      </c>
      <c r="AV1" s="68" t="s">
        <v>147</v>
      </c>
      <c r="AW1" s="74" t="s">
        <v>102</v>
      </c>
      <c r="AX1" s="72" t="s">
        <v>40</v>
      </c>
      <c r="AY1" s="81"/>
      <c r="AZ1" s="82" t="s">
        <v>51</v>
      </c>
      <c r="BA1" s="83" t="s">
        <v>111</v>
      </c>
      <c r="BB1" s="83" t="s">
        <v>137</v>
      </c>
      <c r="BC1" s="83" t="s">
        <v>138</v>
      </c>
      <c r="BD1" s="83" t="s">
        <v>181</v>
      </c>
      <c r="BE1" s="83" t="s">
        <v>136</v>
      </c>
      <c r="BF1" s="83" t="s">
        <v>172</v>
      </c>
      <c r="BG1" s="81"/>
    </row>
    <row r="2" spans="1:58" s="19" customFormat="1" ht="11.25" customHeight="1">
      <c r="A2" s="20" t="s">
        <v>87</v>
      </c>
      <c r="B2" s="21">
        <v>42004</v>
      </c>
      <c r="C2" s="6"/>
      <c r="D2" s="6"/>
      <c r="E2" s="6"/>
      <c r="F2" s="6"/>
      <c r="G2" s="6">
        <v>27000</v>
      </c>
      <c r="H2" s="6">
        <f>SUM(F2:G2)</f>
        <v>27000</v>
      </c>
      <c r="I2" s="6"/>
      <c r="J2" s="6"/>
      <c r="K2" s="6"/>
      <c r="L2" s="6"/>
      <c r="M2" s="6"/>
      <c r="N2" s="6"/>
      <c r="O2" s="6"/>
      <c r="P2" s="6"/>
      <c r="Q2" s="6">
        <f aca="true" t="shared" si="0" ref="Q2:Q13">SUM(L2:P2)</f>
        <v>0</v>
      </c>
      <c r="R2" s="22">
        <f aca="true" t="shared" si="1" ref="R2:R13">SUM(C2:E2)+SUM(H2:K2)+Q2</f>
        <v>27000</v>
      </c>
      <c r="S2" s="6"/>
      <c r="T2" s="6">
        <v>62028</v>
      </c>
      <c r="U2" s="6">
        <v>10000</v>
      </c>
      <c r="V2" s="6"/>
      <c r="W2" s="6">
        <f>T2+V2+U2</f>
        <v>72028</v>
      </c>
      <c r="X2" s="6"/>
      <c r="Y2" s="6"/>
      <c r="Z2" s="6"/>
      <c r="AA2" s="6"/>
      <c r="AB2" s="6">
        <v>12000</v>
      </c>
      <c r="AC2" s="6"/>
      <c r="AD2" s="6"/>
      <c r="AE2" s="6"/>
      <c r="AF2" s="6"/>
      <c r="AG2" s="6"/>
      <c r="AH2" s="6"/>
      <c r="AI2" s="6"/>
      <c r="AJ2" s="6"/>
      <c r="AK2" s="6"/>
      <c r="AL2" s="6"/>
      <c r="AM2" s="6"/>
      <c r="AN2" s="6"/>
      <c r="AO2" s="6"/>
      <c r="AP2" s="6"/>
      <c r="AQ2" s="6"/>
      <c r="AR2" s="6"/>
      <c r="AS2" s="6"/>
      <c r="AT2" s="6"/>
      <c r="AU2" s="6"/>
      <c r="AV2" s="6"/>
      <c r="AW2" s="6">
        <f aca="true" t="shared" si="2" ref="AW2:AW13">SUM(AC2:AV2)</f>
        <v>0</v>
      </c>
      <c r="AX2" s="22">
        <f aca="true" t="shared" si="3" ref="AX2:AX65">S2+W2+X2+Y2+Z2+AA2+AB2+AW2</f>
        <v>84028</v>
      </c>
      <c r="AY2" s="6"/>
      <c r="AZ2" s="6">
        <f aca="true" t="shared" si="4" ref="AZ2:AZ46">S2+W2</f>
        <v>72028</v>
      </c>
      <c r="BA2" s="35">
        <v>10000</v>
      </c>
      <c r="BB2" s="35"/>
      <c r="BC2" s="35"/>
      <c r="BD2" s="35"/>
      <c r="BE2" s="35"/>
      <c r="BF2" s="35"/>
    </row>
    <row r="3" spans="1:58" s="19" customFormat="1" ht="11.25" customHeight="1">
      <c r="A3" s="24" t="s">
        <v>87</v>
      </c>
      <c r="B3" s="21">
        <v>42035</v>
      </c>
      <c r="C3" s="6"/>
      <c r="D3" s="6"/>
      <c r="E3" s="6"/>
      <c r="F3" s="6"/>
      <c r="G3" s="6">
        <v>8020</v>
      </c>
      <c r="H3" s="6">
        <f aca="true" t="shared" si="5" ref="H3:H80">SUM(F3:G3)</f>
        <v>8020</v>
      </c>
      <c r="I3" s="6"/>
      <c r="J3" s="6"/>
      <c r="K3" s="6"/>
      <c r="L3" s="6"/>
      <c r="M3" s="6"/>
      <c r="N3" s="6"/>
      <c r="O3" s="6"/>
      <c r="P3" s="6"/>
      <c r="Q3" s="6">
        <f t="shared" si="0"/>
        <v>0</v>
      </c>
      <c r="R3" s="22">
        <f t="shared" si="1"/>
        <v>8020</v>
      </c>
      <c r="S3" s="6"/>
      <c r="T3" s="6"/>
      <c r="U3" s="6">
        <v>95565</v>
      </c>
      <c r="V3" s="6"/>
      <c r="W3" s="6">
        <f aca="true" t="shared" si="6" ref="W3:W13">T3+V3+U3</f>
        <v>95565</v>
      </c>
      <c r="X3" s="6"/>
      <c r="Y3" s="6"/>
      <c r="Z3" s="6"/>
      <c r="AA3" s="6"/>
      <c r="AB3" s="6">
        <v>11000</v>
      </c>
      <c r="AC3" s="6"/>
      <c r="AD3" s="6"/>
      <c r="AE3" s="6"/>
      <c r="AF3" s="6"/>
      <c r="AG3" s="6"/>
      <c r="AH3" s="6"/>
      <c r="AI3" s="6"/>
      <c r="AJ3" s="6"/>
      <c r="AK3" s="6"/>
      <c r="AL3" s="6"/>
      <c r="AM3" s="6"/>
      <c r="AN3" s="6"/>
      <c r="AO3" s="6"/>
      <c r="AP3" s="6"/>
      <c r="AQ3" s="6"/>
      <c r="AR3" s="6"/>
      <c r="AS3" s="6"/>
      <c r="AT3" s="6"/>
      <c r="AU3" s="6"/>
      <c r="AV3" s="6"/>
      <c r="AW3" s="6">
        <f t="shared" si="2"/>
        <v>0</v>
      </c>
      <c r="AX3" s="22">
        <f t="shared" si="3"/>
        <v>106565</v>
      </c>
      <c r="AY3" s="6"/>
      <c r="AZ3" s="6">
        <f t="shared" si="4"/>
        <v>95565</v>
      </c>
      <c r="BA3" s="35">
        <v>36521</v>
      </c>
      <c r="BB3" s="35"/>
      <c r="BC3" s="35"/>
      <c r="BD3" s="35"/>
      <c r="BE3" s="35"/>
      <c r="BF3" s="35"/>
    </row>
    <row r="4" spans="1:58" s="19" customFormat="1" ht="11.25" customHeight="1">
      <c r="A4" s="24" t="s">
        <v>87</v>
      </c>
      <c r="B4" s="21">
        <v>42063</v>
      </c>
      <c r="C4" s="6"/>
      <c r="D4" s="6"/>
      <c r="E4" s="6"/>
      <c r="F4" s="6"/>
      <c r="G4" s="6">
        <v>32790</v>
      </c>
      <c r="H4" s="6">
        <f t="shared" si="5"/>
        <v>32790</v>
      </c>
      <c r="I4" s="6"/>
      <c r="J4" s="6"/>
      <c r="K4" s="6"/>
      <c r="L4" s="6"/>
      <c r="M4" s="6"/>
      <c r="N4" s="6"/>
      <c r="O4" s="6"/>
      <c r="P4" s="6"/>
      <c r="Q4" s="6">
        <f t="shared" si="0"/>
        <v>0</v>
      </c>
      <c r="R4" s="22">
        <f t="shared" si="1"/>
        <v>32790</v>
      </c>
      <c r="S4" s="6"/>
      <c r="T4" s="6"/>
      <c r="U4" s="6">
        <v>152121</v>
      </c>
      <c r="V4" s="6"/>
      <c r="W4" s="6">
        <f t="shared" si="6"/>
        <v>152121</v>
      </c>
      <c r="X4" s="6"/>
      <c r="Y4" s="6"/>
      <c r="Z4" s="6"/>
      <c r="AA4" s="6"/>
      <c r="AB4" s="6">
        <v>8800</v>
      </c>
      <c r="AC4" s="6"/>
      <c r="AD4" s="6"/>
      <c r="AE4" s="6"/>
      <c r="AF4" s="6"/>
      <c r="AG4" s="6"/>
      <c r="AH4" s="6"/>
      <c r="AI4" s="6"/>
      <c r="AJ4" s="6"/>
      <c r="AK4" s="6"/>
      <c r="AL4" s="6"/>
      <c r="AM4" s="6"/>
      <c r="AN4" s="6"/>
      <c r="AO4" s="6"/>
      <c r="AP4" s="6"/>
      <c r="AQ4" s="6"/>
      <c r="AR4" s="6"/>
      <c r="AS4" s="6"/>
      <c r="AT4" s="6"/>
      <c r="AU4" s="6"/>
      <c r="AV4" s="6"/>
      <c r="AW4" s="6">
        <f t="shared" si="2"/>
        <v>0</v>
      </c>
      <c r="AX4" s="22">
        <f t="shared" si="3"/>
        <v>160921</v>
      </c>
      <c r="AY4" s="6"/>
      <c r="AZ4" s="6">
        <f t="shared" si="4"/>
        <v>152121</v>
      </c>
      <c r="BA4" s="35">
        <v>40950</v>
      </c>
      <c r="BB4" s="35"/>
      <c r="BC4" s="35"/>
      <c r="BD4" s="35"/>
      <c r="BE4" s="35"/>
      <c r="BF4" s="35"/>
    </row>
    <row r="5" spans="1:58" s="19" customFormat="1" ht="11.25" customHeight="1">
      <c r="A5" s="24" t="s">
        <v>87</v>
      </c>
      <c r="B5" s="21">
        <v>42094</v>
      </c>
      <c r="C5" s="6"/>
      <c r="D5" s="6"/>
      <c r="E5" s="6"/>
      <c r="F5" s="6"/>
      <c r="G5" s="6">
        <v>21000</v>
      </c>
      <c r="H5" s="6">
        <f t="shared" si="5"/>
        <v>21000</v>
      </c>
      <c r="I5" s="6"/>
      <c r="J5" s="6"/>
      <c r="K5" s="6"/>
      <c r="L5" s="6"/>
      <c r="M5" s="6"/>
      <c r="N5" s="6"/>
      <c r="O5" s="6"/>
      <c r="P5" s="6"/>
      <c r="Q5" s="6">
        <f t="shared" si="0"/>
        <v>0</v>
      </c>
      <c r="R5" s="22">
        <f t="shared" si="1"/>
        <v>21000</v>
      </c>
      <c r="S5" s="6"/>
      <c r="T5" s="6"/>
      <c r="U5" s="6">
        <v>154905</v>
      </c>
      <c r="V5" s="6"/>
      <c r="W5" s="6">
        <f t="shared" si="6"/>
        <v>154905</v>
      </c>
      <c r="X5" s="6"/>
      <c r="Y5" s="6"/>
      <c r="Z5" s="6"/>
      <c r="AA5" s="6"/>
      <c r="AB5" s="6">
        <v>10000</v>
      </c>
      <c r="AC5" s="6"/>
      <c r="AD5" s="6"/>
      <c r="AE5" s="6"/>
      <c r="AF5" s="6"/>
      <c r="AG5" s="6"/>
      <c r="AH5" s="6"/>
      <c r="AI5" s="6"/>
      <c r="AJ5" s="6"/>
      <c r="AK5" s="6"/>
      <c r="AL5" s="6"/>
      <c r="AM5" s="6"/>
      <c r="AN5" s="6"/>
      <c r="AO5" s="6"/>
      <c r="AP5" s="6"/>
      <c r="AQ5" s="6"/>
      <c r="AR5" s="6"/>
      <c r="AS5" s="6"/>
      <c r="AT5" s="6"/>
      <c r="AU5" s="6"/>
      <c r="AV5" s="6"/>
      <c r="AW5" s="6">
        <f t="shared" si="2"/>
        <v>0</v>
      </c>
      <c r="AX5" s="22">
        <f t="shared" si="3"/>
        <v>164905</v>
      </c>
      <c r="AY5" s="6"/>
      <c r="AZ5" s="6">
        <f t="shared" si="4"/>
        <v>154905</v>
      </c>
      <c r="BA5" s="35">
        <v>30980</v>
      </c>
      <c r="BB5" s="35"/>
      <c r="BC5" s="35"/>
      <c r="BD5" s="35"/>
      <c r="BE5" s="35"/>
      <c r="BF5" s="35"/>
    </row>
    <row r="6" spans="1:58" s="19" customFormat="1" ht="11.25" customHeight="1">
      <c r="A6" s="24" t="s">
        <v>87</v>
      </c>
      <c r="B6" s="21">
        <v>42124</v>
      </c>
      <c r="C6" s="6"/>
      <c r="D6" s="6"/>
      <c r="E6" s="6"/>
      <c r="F6" s="6"/>
      <c r="G6" s="6">
        <v>22000</v>
      </c>
      <c r="H6" s="6">
        <f t="shared" si="5"/>
        <v>22000</v>
      </c>
      <c r="I6" s="6"/>
      <c r="J6" s="6"/>
      <c r="K6" s="6"/>
      <c r="L6" s="6"/>
      <c r="M6" s="6"/>
      <c r="N6" s="6"/>
      <c r="O6" s="6"/>
      <c r="P6" s="6"/>
      <c r="Q6" s="6">
        <f t="shared" si="0"/>
        <v>0</v>
      </c>
      <c r="R6" s="22">
        <f t="shared" si="1"/>
        <v>22000</v>
      </c>
      <c r="S6" s="6"/>
      <c r="T6" s="6">
        <v>138930</v>
      </c>
      <c r="U6" s="6">
        <v>60696</v>
      </c>
      <c r="V6" s="6"/>
      <c r="W6" s="6">
        <f t="shared" si="6"/>
        <v>199626</v>
      </c>
      <c r="X6" s="6"/>
      <c r="Y6" s="6"/>
      <c r="Z6" s="6"/>
      <c r="AA6" s="6"/>
      <c r="AB6" s="6">
        <v>11450</v>
      </c>
      <c r="AC6" s="6"/>
      <c r="AD6" s="6"/>
      <c r="AE6" s="6"/>
      <c r="AF6" s="6"/>
      <c r="AG6" s="6"/>
      <c r="AH6" s="6"/>
      <c r="AI6" s="6"/>
      <c r="AJ6" s="6"/>
      <c r="AK6" s="6"/>
      <c r="AL6" s="6"/>
      <c r="AM6" s="6"/>
      <c r="AN6" s="6"/>
      <c r="AO6" s="6"/>
      <c r="AP6" s="6"/>
      <c r="AQ6" s="6"/>
      <c r="AR6" s="6"/>
      <c r="AS6" s="6"/>
      <c r="AT6" s="6"/>
      <c r="AU6" s="6"/>
      <c r="AV6" s="6"/>
      <c r="AW6" s="6">
        <f t="shared" si="2"/>
        <v>0</v>
      </c>
      <c r="AX6" s="22">
        <f t="shared" si="3"/>
        <v>211076</v>
      </c>
      <c r="AY6" s="6"/>
      <c r="AZ6" s="6">
        <f t="shared" si="4"/>
        <v>199626</v>
      </c>
      <c r="BA6" s="35">
        <v>60696</v>
      </c>
      <c r="BB6" s="35"/>
      <c r="BC6" s="35"/>
      <c r="BD6" s="35"/>
      <c r="BE6" s="35"/>
      <c r="BF6" s="35"/>
    </row>
    <row r="7" spans="1:58" s="19" customFormat="1" ht="11.25" customHeight="1">
      <c r="A7" s="24" t="s">
        <v>87</v>
      </c>
      <c r="B7" s="21">
        <v>42155</v>
      </c>
      <c r="C7" s="6"/>
      <c r="D7" s="6"/>
      <c r="E7" s="6"/>
      <c r="F7" s="6"/>
      <c r="G7" s="6">
        <v>49718</v>
      </c>
      <c r="H7" s="6">
        <f t="shared" si="5"/>
        <v>49718</v>
      </c>
      <c r="I7" s="6"/>
      <c r="J7" s="6"/>
      <c r="K7" s="6"/>
      <c r="L7" s="6"/>
      <c r="M7" s="6"/>
      <c r="N7" s="6"/>
      <c r="O7" s="6"/>
      <c r="P7" s="6"/>
      <c r="Q7" s="6">
        <f t="shared" si="0"/>
        <v>0</v>
      </c>
      <c r="R7" s="22">
        <f t="shared" si="1"/>
        <v>49718</v>
      </c>
      <c r="S7" s="6"/>
      <c r="T7" s="6">
        <v>123804</v>
      </c>
      <c r="U7" s="6">
        <v>34021</v>
      </c>
      <c r="V7" s="6"/>
      <c r="W7" s="6">
        <f t="shared" si="6"/>
        <v>157825</v>
      </c>
      <c r="X7" s="6"/>
      <c r="Y7" s="6"/>
      <c r="Z7" s="6"/>
      <c r="AA7" s="6"/>
      <c r="AB7" s="6">
        <v>9350</v>
      </c>
      <c r="AC7" s="6"/>
      <c r="AD7" s="6"/>
      <c r="AE7" s="6"/>
      <c r="AF7" s="6"/>
      <c r="AG7" s="6"/>
      <c r="AH7" s="6"/>
      <c r="AI7" s="6"/>
      <c r="AJ7" s="6"/>
      <c r="AK7" s="6"/>
      <c r="AL7" s="6"/>
      <c r="AM7" s="6"/>
      <c r="AN7" s="6"/>
      <c r="AO7" s="6"/>
      <c r="AP7" s="6"/>
      <c r="AQ7" s="6"/>
      <c r="AR7" s="6"/>
      <c r="AS7" s="6"/>
      <c r="AT7" s="6"/>
      <c r="AU7" s="6"/>
      <c r="AV7" s="6"/>
      <c r="AW7" s="6">
        <f t="shared" si="2"/>
        <v>0</v>
      </c>
      <c r="AX7" s="22">
        <f t="shared" si="3"/>
        <v>167175</v>
      </c>
      <c r="AY7" s="6"/>
      <c r="AZ7" s="6">
        <f t="shared" si="4"/>
        <v>157825</v>
      </c>
      <c r="BA7" s="35">
        <v>34021</v>
      </c>
      <c r="BB7" s="35"/>
      <c r="BC7" s="35"/>
      <c r="BD7" s="35"/>
      <c r="BE7" s="35"/>
      <c r="BF7" s="35"/>
    </row>
    <row r="8" spans="1:58" s="19" customFormat="1" ht="11.25" customHeight="1">
      <c r="A8" s="24" t="s">
        <v>87</v>
      </c>
      <c r="B8" s="21">
        <v>42185</v>
      </c>
      <c r="C8" s="6"/>
      <c r="D8" s="6"/>
      <c r="E8" s="6"/>
      <c r="F8" s="6"/>
      <c r="G8" s="6">
        <v>25000</v>
      </c>
      <c r="H8" s="6">
        <f t="shared" si="5"/>
        <v>25000</v>
      </c>
      <c r="I8" s="6"/>
      <c r="J8" s="6"/>
      <c r="K8" s="6"/>
      <c r="L8" s="6"/>
      <c r="M8" s="6"/>
      <c r="N8" s="6"/>
      <c r="O8" s="6"/>
      <c r="P8" s="6"/>
      <c r="Q8" s="6">
        <f t="shared" si="0"/>
        <v>0</v>
      </c>
      <c r="R8" s="22">
        <f t="shared" si="1"/>
        <v>25000</v>
      </c>
      <c r="S8" s="6"/>
      <c r="T8" s="6"/>
      <c r="U8" s="6">
        <v>135578</v>
      </c>
      <c r="V8" s="6"/>
      <c r="W8" s="6">
        <f t="shared" si="6"/>
        <v>135578</v>
      </c>
      <c r="X8" s="6"/>
      <c r="Y8" s="6"/>
      <c r="Z8" s="6"/>
      <c r="AA8" s="6"/>
      <c r="AB8" s="6"/>
      <c r="AC8" s="6"/>
      <c r="AD8" s="6"/>
      <c r="AE8" s="6"/>
      <c r="AF8" s="6"/>
      <c r="AG8" s="6"/>
      <c r="AH8" s="6"/>
      <c r="AI8" s="6"/>
      <c r="AJ8" s="6"/>
      <c r="AK8" s="6"/>
      <c r="AL8" s="6"/>
      <c r="AM8" s="6"/>
      <c r="AN8" s="6"/>
      <c r="AO8" s="6"/>
      <c r="AP8" s="6"/>
      <c r="AQ8" s="6"/>
      <c r="AR8" s="6"/>
      <c r="AS8" s="6"/>
      <c r="AT8" s="6"/>
      <c r="AU8" s="6"/>
      <c r="AV8" s="6"/>
      <c r="AW8" s="6">
        <f t="shared" si="2"/>
        <v>0</v>
      </c>
      <c r="AX8" s="22">
        <f t="shared" si="3"/>
        <v>135578</v>
      </c>
      <c r="AY8" s="6"/>
      <c r="AZ8" s="6">
        <f t="shared" si="4"/>
        <v>135578</v>
      </c>
      <c r="BA8" s="35">
        <v>23111</v>
      </c>
      <c r="BB8" s="35"/>
      <c r="BC8" s="35"/>
      <c r="BD8" s="35"/>
      <c r="BE8" s="35"/>
      <c r="BF8" s="35"/>
    </row>
    <row r="9" spans="1:58" s="19" customFormat="1" ht="11.25" customHeight="1">
      <c r="A9" s="24" t="s">
        <v>87</v>
      </c>
      <c r="B9" s="21">
        <v>42216</v>
      </c>
      <c r="C9" s="6"/>
      <c r="D9" s="6"/>
      <c r="E9" s="6"/>
      <c r="F9" s="6"/>
      <c r="G9" s="6">
        <v>27500</v>
      </c>
      <c r="H9" s="6">
        <f t="shared" si="5"/>
        <v>27500</v>
      </c>
      <c r="I9" s="6"/>
      <c r="J9" s="6"/>
      <c r="K9" s="6"/>
      <c r="L9" s="6"/>
      <c r="M9" s="6"/>
      <c r="N9" s="6"/>
      <c r="O9" s="6"/>
      <c r="P9" s="6"/>
      <c r="Q9" s="6">
        <f t="shared" si="0"/>
        <v>0</v>
      </c>
      <c r="R9" s="22">
        <f t="shared" si="1"/>
        <v>27500</v>
      </c>
      <c r="S9" s="6"/>
      <c r="T9" s="6">
        <v>69902</v>
      </c>
      <c r="U9" s="6">
        <v>44236</v>
      </c>
      <c r="V9" s="6"/>
      <c r="W9" s="6">
        <f t="shared" si="6"/>
        <v>114138</v>
      </c>
      <c r="X9" s="6"/>
      <c r="Y9" s="6"/>
      <c r="Z9" s="6"/>
      <c r="AA9" s="6"/>
      <c r="AB9" s="6">
        <v>14908</v>
      </c>
      <c r="AC9" s="6"/>
      <c r="AD9" s="6"/>
      <c r="AE9" s="6"/>
      <c r="AF9" s="6"/>
      <c r="AG9" s="6"/>
      <c r="AH9" s="6"/>
      <c r="AI9" s="6"/>
      <c r="AJ9" s="6"/>
      <c r="AK9" s="6"/>
      <c r="AL9" s="6"/>
      <c r="AM9" s="6"/>
      <c r="AN9" s="6"/>
      <c r="AO9" s="6"/>
      <c r="AP9" s="6"/>
      <c r="AQ9" s="6"/>
      <c r="AR9" s="6"/>
      <c r="AS9" s="6"/>
      <c r="AT9" s="6"/>
      <c r="AU9" s="6"/>
      <c r="AV9" s="6"/>
      <c r="AW9" s="6">
        <f t="shared" si="2"/>
        <v>0</v>
      </c>
      <c r="AX9" s="22">
        <f t="shared" si="3"/>
        <v>129046</v>
      </c>
      <c r="AY9" s="6"/>
      <c r="AZ9" s="6">
        <f t="shared" si="4"/>
        <v>114138</v>
      </c>
      <c r="BA9" s="61">
        <v>44236</v>
      </c>
      <c r="BB9" s="61"/>
      <c r="BC9" s="61"/>
      <c r="BD9" s="35"/>
      <c r="BE9" s="61"/>
      <c r="BF9" s="61"/>
    </row>
    <row r="10" spans="1:58" s="19" customFormat="1" ht="11.25" customHeight="1">
      <c r="A10" s="24" t="s">
        <v>87</v>
      </c>
      <c r="B10" s="21">
        <v>42247</v>
      </c>
      <c r="C10" s="6"/>
      <c r="D10" s="6"/>
      <c r="E10" s="6"/>
      <c r="F10" s="6"/>
      <c r="G10" s="6">
        <v>13282</v>
      </c>
      <c r="H10" s="6">
        <f t="shared" si="5"/>
        <v>13282</v>
      </c>
      <c r="I10" s="6"/>
      <c r="J10" s="6"/>
      <c r="K10" s="6"/>
      <c r="L10" s="6"/>
      <c r="M10" s="6"/>
      <c r="N10" s="6"/>
      <c r="O10" s="6"/>
      <c r="P10" s="6"/>
      <c r="Q10" s="6">
        <f t="shared" si="0"/>
        <v>0</v>
      </c>
      <c r="R10" s="22">
        <f t="shared" si="1"/>
        <v>13282</v>
      </c>
      <c r="S10" s="6"/>
      <c r="T10" s="6"/>
      <c r="U10" s="6">
        <v>31655</v>
      </c>
      <c r="V10" s="6">
        <v>44067</v>
      </c>
      <c r="W10" s="6">
        <f t="shared" si="6"/>
        <v>75722</v>
      </c>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f t="shared" si="2"/>
        <v>0</v>
      </c>
      <c r="AX10" s="22">
        <f t="shared" si="3"/>
        <v>75722</v>
      </c>
      <c r="AY10" s="6"/>
      <c r="AZ10" s="6">
        <f t="shared" si="4"/>
        <v>75722</v>
      </c>
      <c r="BA10" s="35">
        <v>44067</v>
      </c>
      <c r="BB10" s="35"/>
      <c r="BC10" s="35"/>
      <c r="BD10" s="35"/>
      <c r="BE10" s="35"/>
      <c r="BF10" s="35"/>
    </row>
    <row r="11" spans="1:58" s="19" customFormat="1" ht="11.25" customHeight="1">
      <c r="A11" s="24" t="s">
        <v>87</v>
      </c>
      <c r="B11" s="21">
        <v>42277</v>
      </c>
      <c r="C11" s="6"/>
      <c r="D11" s="6"/>
      <c r="E11" s="6"/>
      <c r="F11" s="6"/>
      <c r="G11" s="6">
        <v>25000</v>
      </c>
      <c r="H11" s="6">
        <f t="shared" si="5"/>
        <v>25000</v>
      </c>
      <c r="I11" s="6"/>
      <c r="J11" s="6"/>
      <c r="K11" s="6"/>
      <c r="L11" s="6"/>
      <c r="M11" s="6"/>
      <c r="N11" s="6"/>
      <c r="O11" s="6"/>
      <c r="P11" s="6"/>
      <c r="Q11" s="6">
        <f t="shared" si="0"/>
        <v>0</v>
      </c>
      <c r="R11" s="22">
        <f t="shared" si="1"/>
        <v>25000</v>
      </c>
      <c r="S11" s="6"/>
      <c r="T11" s="6">
        <v>74256</v>
      </c>
      <c r="U11" s="6">
        <v>21400</v>
      </c>
      <c r="V11" s="6"/>
      <c r="W11" s="6">
        <f t="shared" si="6"/>
        <v>95656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f t="shared" si="2"/>
        <v>0</v>
      </c>
      <c r="AX11" s="22">
        <f t="shared" si="3"/>
        <v>95656</v>
      </c>
      <c r="AY11" s="6"/>
      <c r="AZ11" s="6">
        <f t="shared" si="4"/>
        <v>95656</v>
      </c>
      <c r="BA11" s="35">
        <v>21400</v>
      </c>
      <c r="BB11" s="35"/>
      <c r="BC11" s="35"/>
      <c r="BD11" s="35"/>
      <c r="BE11" s="35"/>
      <c r="BF11" s="35"/>
    </row>
    <row r="12" spans="1:58" s="19" customFormat="1" ht="11.25" customHeight="1">
      <c r="A12" s="24" t="s">
        <v>87</v>
      </c>
      <c r="B12" s="21">
        <v>42308</v>
      </c>
      <c r="C12" s="6"/>
      <c r="D12" s="6"/>
      <c r="E12" s="6"/>
      <c r="F12" s="6"/>
      <c r="G12" s="6">
        <v>12000</v>
      </c>
      <c r="H12" s="6">
        <f t="shared" si="5"/>
        <v>12000</v>
      </c>
      <c r="I12" s="6"/>
      <c r="J12" s="6"/>
      <c r="K12" s="6"/>
      <c r="L12" s="6"/>
      <c r="M12" s="6"/>
      <c r="N12" s="6"/>
      <c r="O12" s="6"/>
      <c r="P12" s="6"/>
      <c r="Q12" s="6">
        <f t="shared" si="0"/>
        <v>0</v>
      </c>
      <c r="R12" s="22">
        <f t="shared" si="1"/>
        <v>12000</v>
      </c>
      <c r="S12" s="6"/>
      <c r="T12" s="6">
        <v>86868</v>
      </c>
      <c r="U12" s="6">
        <v>6000</v>
      </c>
      <c r="V12" s="6"/>
      <c r="W12" s="6">
        <f t="shared" si="6"/>
        <v>92868</v>
      </c>
      <c r="X12" s="6"/>
      <c r="Y12" s="6"/>
      <c r="Z12" s="6"/>
      <c r="AA12" s="6"/>
      <c r="AB12" s="6">
        <v>12510</v>
      </c>
      <c r="AC12" s="6"/>
      <c r="AD12" s="6"/>
      <c r="AE12" s="6"/>
      <c r="AF12" s="6"/>
      <c r="AG12" s="6"/>
      <c r="AH12" s="6"/>
      <c r="AI12" s="6"/>
      <c r="AJ12" s="6"/>
      <c r="AK12" s="6"/>
      <c r="AL12" s="6"/>
      <c r="AM12" s="6"/>
      <c r="AN12" s="6"/>
      <c r="AO12" s="6"/>
      <c r="AP12" s="6"/>
      <c r="AQ12" s="6"/>
      <c r="AR12" s="6"/>
      <c r="AS12" s="6"/>
      <c r="AT12" s="6"/>
      <c r="AU12" s="6"/>
      <c r="AV12" s="6"/>
      <c r="AW12" s="6">
        <f t="shared" si="2"/>
        <v>0</v>
      </c>
      <c r="AX12" s="22">
        <f t="shared" si="3"/>
        <v>105378</v>
      </c>
      <c r="AY12" s="6"/>
      <c r="AZ12" s="6">
        <f t="shared" si="4"/>
        <v>92868</v>
      </c>
      <c r="BA12" s="6">
        <v>6000</v>
      </c>
      <c r="BB12" s="35"/>
      <c r="BC12" s="35"/>
      <c r="BD12" s="35"/>
      <c r="BE12" s="35"/>
      <c r="BF12" s="35"/>
    </row>
    <row r="13" spans="1:58" s="19" customFormat="1" ht="11.25" customHeight="1">
      <c r="A13" s="24" t="s">
        <v>87</v>
      </c>
      <c r="B13" s="21">
        <v>42338</v>
      </c>
      <c r="C13" s="6"/>
      <c r="D13" s="6"/>
      <c r="E13" s="6"/>
      <c r="F13" s="6"/>
      <c r="G13" s="6"/>
      <c r="H13" s="6">
        <f t="shared" si="5"/>
        <v>0</v>
      </c>
      <c r="I13" s="6"/>
      <c r="J13" s="6"/>
      <c r="K13" s="6"/>
      <c r="L13" s="6"/>
      <c r="M13" s="6"/>
      <c r="N13" s="6"/>
      <c r="O13" s="6"/>
      <c r="P13" s="6"/>
      <c r="Q13" s="6">
        <f t="shared" si="0"/>
        <v>0</v>
      </c>
      <c r="R13" s="22">
        <f t="shared" si="1"/>
        <v>0</v>
      </c>
      <c r="S13" s="6"/>
      <c r="T13" s="6">
        <v>125718</v>
      </c>
      <c r="U13" s="6">
        <v>28249</v>
      </c>
      <c r="V13" s="6"/>
      <c r="W13" s="6">
        <f t="shared" si="6"/>
        <v>153967</v>
      </c>
      <c r="X13" s="6"/>
      <c r="Y13" s="6"/>
      <c r="Z13" s="6"/>
      <c r="AA13" s="6"/>
      <c r="AB13" s="6">
        <v>12000</v>
      </c>
      <c r="AC13" s="6"/>
      <c r="AD13" s="6"/>
      <c r="AE13" s="6"/>
      <c r="AF13" s="6"/>
      <c r="AG13" s="6"/>
      <c r="AH13" s="6"/>
      <c r="AI13" s="6"/>
      <c r="AJ13" s="6"/>
      <c r="AK13" s="6"/>
      <c r="AL13" s="6"/>
      <c r="AM13" s="6"/>
      <c r="AN13" s="6"/>
      <c r="AO13" s="6"/>
      <c r="AP13" s="6"/>
      <c r="AQ13" s="6"/>
      <c r="AR13" s="6"/>
      <c r="AS13" s="6"/>
      <c r="AT13" s="6"/>
      <c r="AU13" s="6"/>
      <c r="AV13" s="6"/>
      <c r="AW13" s="6">
        <f t="shared" si="2"/>
        <v>0</v>
      </c>
      <c r="AX13" s="22">
        <f t="shared" si="3"/>
        <v>165967</v>
      </c>
      <c r="AY13" s="6"/>
      <c r="AZ13" s="6">
        <f t="shared" si="4"/>
        <v>153967</v>
      </c>
      <c r="BA13" s="35">
        <v>28249</v>
      </c>
      <c r="BB13" s="35"/>
      <c r="BC13" s="35"/>
      <c r="BD13" s="35"/>
      <c r="BE13" s="35"/>
      <c r="BF13" s="35"/>
    </row>
    <row r="14" spans="1:59" s="60" customFormat="1" ht="11.25" customHeight="1">
      <c r="A14" s="51" t="s">
        <v>87</v>
      </c>
      <c r="B14" s="25" t="s">
        <v>20</v>
      </c>
      <c r="C14" s="58">
        <f aca="true" t="shared" si="7" ref="C14:AV14">SUM(C2:C13)</f>
        <v>0</v>
      </c>
      <c r="D14" s="58">
        <f t="shared" si="7"/>
        <v>0</v>
      </c>
      <c r="E14" s="58">
        <f t="shared" si="7"/>
        <v>0</v>
      </c>
      <c r="F14" s="58">
        <f t="shared" si="7"/>
        <v>0</v>
      </c>
      <c r="G14" s="58">
        <f t="shared" si="7"/>
        <v>263310</v>
      </c>
      <c r="H14" s="58">
        <f t="shared" si="7"/>
        <v>263310</v>
      </c>
      <c r="I14" s="58">
        <f t="shared" si="7"/>
        <v>0</v>
      </c>
      <c r="J14" s="58">
        <f t="shared" si="7"/>
        <v>0</v>
      </c>
      <c r="K14" s="58">
        <f t="shared" si="7"/>
        <v>0</v>
      </c>
      <c r="L14" s="58">
        <f>SUM(L2:L13)</f>
        <v>0</v>
      </c>
      <c r="M14" s="58">
        <f>SUM(M2:M13)</f>
        <v>0</v>
      </c>
      <c r="N14" s="58">
        <f t="shared" si="7"/>
        <v>0</v>
      </c>
      <c r="O14" s="58">
        <f>SUM(O2:O13)</f>
        <v>0</v>
      </c>
      <c r="P14" s="58">
        <f t="shared" si="7"/>
        <v>0</v>
      </c>
      <c r="Q14" s="58">
        <f t="shared" si="7"/>
        <v>0</v>
      </c>
      <c r="R14" s="58">
        <f t="shared" si="7"/>
        <v>263310</v>
      </c>
      <c r="S14" s="58">
        <f t="shared" si="7"/>
        <v>0</v>
      </c>
      <c r="T14" s="58">
        <f>SUM(T2:T13)</f>
        <v>681506</v>
      </c>
      <c r="U14" s="58">
        <f>SUM(U2:U13)</f>
        <v>774426</v>
      </c>
      <c r="V14" s="58">
        <f>SUM(V2:V13)</f>
        <v>44067</v>
      </c>
      <c r="W14" s="58">
        <f t="shared" si="7"/>
        <v>1499999</v>
      </c>
      <c r="X14" s="58">
        <f t="shared" si="7"/>
        <v>0</v>
      </c>
      <c r="Y14" s="58">
        <f t="shared" si="7"/>
        <v>0</v>
      </c>
      <c r="Z14" s="58">
        <f t="shared" si="7"/>
        <v>0</v>
      </c>
      <c r="AA14" s="58">
        <f t="shared" si="7"/>
        <v>0</v>
      </c>
      <c r="AB14" s="58">
        <f t="shared" si="7"/>
        <v>102018</v>
      </c>
      <c r="AC14" s="58">
        <f t="shared" si="7"/>
        <v>0</v>
      </c>
      <c r="AD14" s="58">
        <f t="shared" si="7"/>
        <v>0</v>
      </c>
      <c r="AE14" s="58">
        <f t="shared" si="7"/>
        <v>0</v>
      </c>
      <c r="AF14" s="58">
        <f t="shared" si="7"/>
        <v>0</v>
      </c>
      <c r="AG14" s="58">
        <f t="shared" si="7"/>
        <v>0</v>
      </c>
      <c r="AH14" s="58">
        <f t="shared" si="7"/>
        <v>0</v>
      </c>
      <c r="AI14" s="58">
        <f t="shared" si="7"/>
        <v>0</v>
      </c>
      <c r="AJ14" s="58">
        <f t="shared" si="7"/>
        <v>0</v>
      </c>
      <c r="AK14" s="58">
        <f t="shared" si="7"/>
        <v>0</v>
      </c>
      <c r="AL14" s="58">
        <f t="shared" si="7"/>
        <v>0</v>
      </c>
      <c r="AM14" s="58">
        <f t="shared" si="7"/>
        <v>0</v>
      </c>
      <c r="AN14" s="58">
        <f t="shared" si="7"/>
        <v>0</v>
      </c>
      <c r="AO14" s="58">
        <f t="shared" si="7"/>
        <v>0</v>
      </c>
      <c r="AP14" s="58">
        <f t="shared" si="7"/>
        <v>0</v>
      </c>
      <c r="AQ14" s="58">
        <f t="shared" si="7"/>
        <v>0</v>
      </c>
      <c r="AR14" s="58">
        <f>SUM(AR2:AR13)</f>
        <v>0</v>
      </c>
      <c r="AS14" s="58">
        <f t="shared" si="7"/>
        <v>0</v>
      </c>
      <c r="AT14" s="58">
        <f t="shared" si="7"/>
        <v>0</v>
      </c>
      <c r="AU14" s="58">
        <f t="shared" si="7"/>
        <v>0</v>
      </c>
      <c r="AV14" s="58">
        <f t="shared" si="7"/>
        <v>0</v>
      </c>
      <c r="AW14" s="58">
        <f>SUM(AW2:AW13)</f>
        <v>0</v>
      </c>
      <c r="AX14" s="58">
        <f t="shared" si="3"/>
        <v>1602017</v>
      </c>
      <c r="AY14" s="58"/>
      <c r="AZ14" s="58">
        <f t="shared" si="4"/>
        <v>1499999</v>
      </c>
      <c r="BA14" s="58">
        <f>SUM(BA2:BA13)</f>
        <v>380231</v>
      </c>
      <c r="BB14" s="58">
        <f aca="true" t="shared" si="8" ref="BB14:BG14">SUM(BB2:BB13)</f>
        <v>0</v>
      </c>
      <c r="BC14" s="58">
        <f t="shared" si="8"/>
        <v>0</v>
      </c>
      <c r="BD14" s="58">
        <f t="shared" si="8"/>
        <v>0</v>
      </c>
      <c r="BE14" s="58">
        <f t="shared" si="8"/>
        <v>0</v>
      </c>
      <c r="BF14" s="58">
        <f t="shared" si="8"/>
        <v>0</v>
      </c>
      <c r="BG14" s="58">
        <f t="shared" si="8"/>
        <v>0</v>
      </c>
    </row>
    <row r="15" spans="1:58" s="19" customFormat="1" ht="11.25" customHeight="1">
      <c r="A15" s="20" t="s">
        <v>148</v>
      </c>
      <c r="B15" s="21">
        <v>42004</v>
      </c>
      <c r="C15" s="6"/>
      <c r="D15" s="6"/>
      <c r="E15" s="6"/>
      <c r="F15" s="6"/>
      <c r="G15" s="6">
        <v>67830</v>
      </c>
      <c r="H15" s="6">
        <f>SUM(F15:G15)</f>
        <v>67830</v>
      </c>
      <c r="I15" s="6"/>
      <c r="J15" s="6"/>
      <c r="K15" s="6"/>
      <c r="L15" s="6"/>
      <c r="M15" s="6"/>
      <c r="N15" s="6"/>
      <c r="O15" s="6"/>
      <c r="P15" s="6"/>
      <c r="Q15" s="6">
        <f aca="true" t="shared" si="9" ref="Q15:Q26">SUM(L15:P15)</f>
        <v>0</v>
      </c>
      <c r="R15" s="22">
        <f aca="true" t="shared" si="10" ref="R15:R26">SUM(C15:E15)+SUM(H15:K15)+Q15</f>
        <v>67830</v>
      </c>
      <c r="S15" s="6"/>
      <c r="T15" s="6"/>
      <c r="U15" s="6">
        <v>221870.99</v>
      </c>
      <c r="V15" s="6"/>
      <c r="W15" s="6">
        <f>T15+V15+U15</f>
        <v>221870.99</v>
      </c>
      <c r="X15" s="6"/>
      <c r="Y15" s="6"/>
      <c r="Z15" s="6"/>
      <c r="AA15" s="6"/>
      <c r="AB15" s="6">
        <v>5810.43</v>
      </c>
      <c r="AC15" s="6"/>
      <c r="AD15" s="6"/>
      <c r="AE15" s="6"/>
      <c r="AF15" s="6"/>
      <c r="AG15" s="6"/>
      <c r="AH15" s="6"/>
      <c r="AI15" s="6"/>
      <c r="AJ15" s="6"/>
      <c r="AK15" s="6"/>
      <c r="AL15" s="6"/>
      <c r="AM15" s="6"/>
      <c r="AN15" s="6"/>
      <c r="AO15" s="6"/>
      <c r="AP15" s="6"/>
      <c r="AQ15" s="6"/>
      <c r="AR15" s="6"/>
      <c r="AS15" s="6"/>
      <c r="AT15" s="6"/>
      <c r="AU15" s="6"/>
      <c r="AV15" s="6"/>
      <c r="AW15" s="6">
        <f aca="true" t="shared" si="11" ref="AW15:AW26">SUM(AC15:AV15)</f>
        <v>0</v>
      </c>
      <c r="AX15" s="22">
        <f t="shared" si="3"/>
        <v>227681.41999999998</v>
      </c>
      <c r="AY15" s="6"/>
      <c r="AZ15" s="6">
        <f aca="true" t="shared" si="12" ref="AZ15:AZ27">S15+W15</f>
        <v>221870.99</v>
      </c>
      <c r="BA15" s="35"/>
      <c r="BB15" s="35"/>
      <c r="BC15" s="35"/>
      <c r="BD15" s="35"/>
      <c r="BE15" s="35"/>
      <c r="BF15" s="35"/>
    </row>
    <row r="16" spans="1:58" s="19" customFormat="1" ht="11.25" customHeight="1">
      <c r="A16" s="24" t="s">
        <v>148</v>
      </c>
      <c r="B16" s="21">
        <v>42035</v>
      </c>
      <c r="C16" s="6"/>
      <c r="D16" s="6"/>
      <c r="E16" s="6"/>
      <c r="F16" s="6"/>
      <c r="G16" s="6">
        <v>41000</v>
      </c>
      <c r="H16" s="6">
        <f aca="true" t="shared" si="13" ref="H16:H26">SUM(F16:G16)</f>
        <v>41000</v>
      </c>
      <c r="I16" s="6"/>
      <c r="J16" s="6"/>
      <c r="K16" s="6"/>
      <c r="L16" s="6"/>
      <c r="M16" s="6"/>
      <c r="N16" s="6"/>
      <c r="O16" s="6"/>
      <c r="P16" s="6"/>
      <c r="Q16" s="6">
        <f t="shared" si="9"/>
        <v>0</v>
      </c>
      <c r="R16" s="22">
        <f t="shared" si="10"/>
        <v>41000</v>
      </c>
      <c r="S16" s="6"/>
      <c r="T16" s="6"/>
      <c r="U16" s="6">
        <v>234165.84</v>
      </c>
      <c r="V16" s="6"/>
      <c r="W16" s="6">
        <f aca="true" t="shared" si="14" ref="W16:W26">T16+V16+U16</f>
        <v>234165.84</v>
      </c>
      <c r="X16" s="6"/>
      <c r="Y16" s="6"/>
      <c r="Z16" s="6"/>
      <c r="AA16" s="6"/>
      <c r="AB16" s="6">
        <v>23772.17</v>
      </c>
      <c r="AC16" s="6"/>
      <c r="AD16" s="6"/>
      <c r="AE16" s="6"/>
      <c r="AF16" s="6"/>
      <c r="AG16" s="6"/>
      <c r="AH16" s="6"/>
      <c r="AI16" s="6"/>
      <c r="AJ16" s="6">
        <v>8000</v>
      </c>
      <c r="AK16" s="6"/>
      <c r="AL16" s="6"/>
      <c r="AM16" s="6"/>
      <c r="AN16" s="6"/>
      <c r="AO16" s="6"/>
      <c r="AP16" s="6"/>
      <c r="AQ16" s="6"/>
      <c r="AR16" s="6"/>
      <c r="AS16" s="6"/>
      <c r="AT16" s="6"/>
      <c r="AU16" s="6"/>
      <c r="AV16" s="6"/>
      <c r="AW16" s="6">
        <f t="shared" si="11"/>
        <v>8000</v>
      </c>
      <c r="AX16" s="22">
        <f t="shared" si="3"/>
        <v>265938.01</v>
      </c>
      <c r="AY16" s="6"/>
      <c r="AZ16" s="6">
        <f t="shared" si="12"/>
        <v>234165.84</v>
      </c>
      <c r="BA16" s="35"/>
      <c r="BB16" s="35"/>
      <c r="BC16" s="35"/>
      <c r="BD16" s="35"/>
      <c r="BE16" s="35"/>
      <c r="BF16" s="35"/>
    </row>
    <row r="17" spans="1:58" s="19" customFormat="1" ht="11.25" customHeight="1">
      <c r="A17" s="24" t="s">
        <v>148</v>
      </c>
      <c r="B17" s="21">
        <v>42063</v>
      </c>
      <c r="C17" s="6"/>
      <c r="D17" s="6"/>
      <c r="E17" s="6"/>
      <c r="F17" s="6"/>
      <c r="G17" s="6">
        <v>124047.4</v>
      </c>
      <c r="H17" s="6">
        <f t="shared" si="13"/>
        <v>124047.4</v>
      </c>
      <c r="I17" s="6"/>
      <c r="J17" s="6"/>
      <c r="K17" s="6"/>
      <c r="L17" s="6"/>
      <c r="M17" s="6"/>
      <c r="N17" s="6"/>
      <c r="O17" s="6"/>
      <c r="P17" s="6"/>
      <c r="Q17" s="6">
        <f t="shared" si="9"/>
        <v>0</v>
      </c>
      <c r="R17" s="22">
        <f t="shared" si="10"/>
        <v>124047.4</v>
      </c>
      <c r="S17" s="6"/>
      <c r="T17" s="6"/>
      <c r="U17" s="6">
        <v>558132.24</v>
      </c>
      <c r="V17" s="6"/>
      <c r="W17" s="6">
        <f t="shared" si="14"/>
        <v>558132.24</v>
      </c>
      <c r="X17" s="6"/>
      <c r="Y17" s="6"/>
      <c r="Z17" s="6"/>
      <c r="AA17" s="6"/>
      <c r="AB17" s="6">
        <v>30962.03</v>
      </c>
      <c r="AC17" s="6"/>
      <c r="AD17" s="6"/>
      <c r="AE17" s="6"/>
      <c r="AF17" s="6"/>
      <c r="AG17" s="6"/>
      <c r="AH17" s="6"/>
      <c r="AI17" s="6"/>
      <c r="AJ17" s="6">
        <v>2500</v>
      </c>
      <c r="AK17" s="6"/>
      <c r="AL17" s="6"/>
      <c r="AM17" s="6"/>
      <c r="AN17" s="6"/>
      <c r="AO17" s="6"/>
      <c r="AP17" s="6"/>
      <c r="AQ17" s="6"/>
      <c r="AR17" s="6"/>
      <c r="AS17" s="6"/>
      <c r="AT17" s="6"/>
      <c r="AU17" s="6"/>
      <c r="AV17" s="6"/>
      <c r="AW17" s="6">
        <f t="shared" si="11"/>
        <v>2500</v>
      </c>
      <c r="AX17" s="22">
        <f t="shared" si="3"/>
        <v>591594.27</v>
      </c>
      <c r="AY17" s="6"/>
      <c r="AZ17" s="6">
        <f t="shared" si="12"/>
        <v>558132.24</v>
      </c>
      <c r="BA17" s="35"/>
      <c r="BB17" s="35"/>
      <c r="BC17" s="35"/>
      <c r="BD17" s="35"/>
      <c r="BE17" s="35"/>
      <c r="BF17" s="35"/>
    </row>
    <row r="18" spans="1:58" s="19" customFormat="1" ht="11.25" customHeight="1">
      <c r="A18" s="24" t="s">
        <v>148</v>
      </c>
      <c r="B18" s="21">
        <v>42094</v>
      </c>
      <c r="C18" s="6"/>
      <c r="D18" s="6"/>
      <c r="E18" s="6"/>
      <c r="F18" s="6"/>
      <c r="G18" s="6">
        <v>134866.9</v>
      </c>
      <c r="H18" s="6">
        <f t="shared" si="13"/>
        <v>134866.9</v>
      </c>
      <c r="I18" s="6"/>
      <c r="J18" s="6"/>
      <c r="K18" s="6"/>
      <c r="L18" s="6"/>
      <c r="M18" s="6"/>
      <c r="N18" s="6"/>
      <c r="O18" s="6"/>
      <c r="P18" s="6"/>
      <c r="Q18" s="6">
        <f t="shared" si="9"/>
        <v>0</v>
      </c>
      <c r="R18" s="22">
        <f t="shared" si="10"/>
        <v>134866.9</v>
      </c>
      <c r="S18" s="6"/>
      <c r="T18" s="6">
        <v>515597.75</v>
      </c>
      <c r="U18" s="6"/>
      <c r="V18" s="6"/>
      <c r="W18" s="6">
        <f t="shared" si="14"/>
        <v>515597.75</v>
      </c>
      <c r="X18" s="6"/>
      <c r="Y18" s="6"/>
      <c r="Z18" s="6"/>
      <c r="AA18" s="6"/>
      <c r="AB18" s="6">
        <v>59923.08</v>
      </c>
      <c r="AC18" s="6"/>
      <c r="AD18" s="6"/>
      <c r="AE18" s="6"/>
      <c r="AF18" s="6"/>
      <c r="AG18" s="6"/>
      <c r="AH18" s="6"/>
      <c r="AI18" s="6"/>
      <c r="AJ18" s="6">
        <v>4000</v>
      </c>
      <c r="AK18" s="6"/>
      <c r="AL18" s="6"/>
      <c r="AM18" s="6"/>
      <c r="AN18" s="6"/>
      <c r="AO18" s="6"/>
      <c r="AP18" s="6"/>
      <c r="AQ18" s="6"/>
      <c r="AR18" s="6"/>
      <c r="AS18" s="6"/>
      <c r="AT18" s="6"/>
      <c r="AU18" s="6"/>
      <c r="AV18" s="6"/>
      <c r="AW18" s="6">
        <f t="shared" si="11"/>
        <v>4000</v>
      </c>
      <c r="AX18" s="22">
        <f t="shared" si="3"/>
        <v>579520.83</v>
      </c>
      <c r="AY18" s="6"/>
      <c r="AZ18" s="6">
        <f t="shared" si="12"/>
        <v>515597.75</v>
      </c>
      <c r="BA18" s="35"/>
      <c r="BB18" s="35"/>
      <c r="BC18" s="35"/>
      <c r="BD18" s="35"/>
      <c r="BE18" s="35"/>
      <c r="BF18" s="35"/>
    </row>
    <row r="19" spans="1:58" s="19" customFormat="1" ht="11.25" customHeight="1">
      <c r="A19" s="24" t="s">
        <v>148</v>
      </c>
      <c r="B19" s="21">
        <v>42124</v>
      </c>
      <c r="C19" s="6"/>
      <c r="D19" s="6"/>
      <c r="E19" s="6"/>
      <c r="F19" s="6"/>
      <c r="G19" s="6">
        <v>178014</v>
      </c>
      <c r="H19" s="6">
        <f t="shared" si="13"/>
        <v>178014</v>
      </c>
      <c r="I19" s="6"/>
      <c r="J19" s="6"/>
      <c r="K19" s="6"/>
      <c r="L19" s="6"/>
      <c r="M19" s="6"/>
      <c r="N19" s="6"/>
      <c r="O19" s="6"/>
      <c r="P19" s="6"/>
      <c r="Q19" s="6">
        <f t="shared" si="9"/>
        <v>0</v>
      </c>
      <c r="R19" s="22">
        <f t="shared" si="10"/>
        <v>178014</v>
      </c>
      <c r="S19" s="6"/>
      <c r="T19" s="6"/>
      <c r="U19" s="6">
        <v>500155.27</v>
      </c>
      <c r="V19" s="6"/>
      <c r="W19" s="6">
        <f t="shared" si="14"/>
        <v>500155.27</v>
      </c>
      <c r="X19" s="6"/>
      <c r="Y19" s="6"/>
      <c r="Z19" s="6"/>
      <c r="AA19" s="6"/>
      <c r="AB19" s="6">
        <v>105761.82</v>
      </c>
      <c r="AC19" s="6"/>
      <c r="AD19" s="6"/>
      <c r="AE19" s="6"/>
      <c r="AF19" s="6"/>
      <c r="AG19" s="6"/>
      <c r="AH19" s="6"/>
      <c r="AI19" s="6"/>
      <c r="AJ19" s="6">
        <v>2000</v>
      </c>
      <c r="AK19" s="6"/>
      <c r="AL19" s="6"/>
      <c r="AM19" s="6"/>
      <c r="AN19" s="6"/>
      <c r="AO19" s="6"/>
      <c r="AP19" s="6"/>
      <c r="AQ19" s="6"/>
      <c r="AR19" s="6"/>
      <c r="AS19" s="6"/>
      <c r="AT19" s="6"/>
      <c r="AU19" s="6"/>
      <c r="AV19" s="6"/>
      <c r="AW19" s="6">
        <f t="shared" si="11"/>
        <v>2000</v>
      </c>
      <c r="AX19" s="22">
        <f t="shared" si="3"/>
        <v>607917.0900000001</v>
      </c>
      <c r="AY19" s="6"/>
      <c r="AZ19" s="6">
        <f t="shared" si="12"/>
        <v>500155.27</v>
      </c>
      <c r="BA19" s="35"/>
      <c r="BB19" s="35"/>
      <c r="BC19" s="35"/>
      <c r="BD19" s="35"/>
      <c r="BE19" s="35"/>
      <c r="BF19" s="35"/>
    </row>
    <row r="20" spans="1:58" s="19" customFormat="1" ht="11.25" customHeight="1">
      <c r="A20" s="24" t="s">
        <v>148</v>
      </c>
      <c r="B20" s="21">
        <v>42155</v>
      </c>
      <c r="C20" s="6"/>
      <c r="D20" s="6"/>
      <c r="E20" s="6"/>
      <c r="F20" s="6"/>
      <c r="G20" s="6">
        <v>180333</v>
      </c>
      <c r="H20" s="6">
        <f t="shared" si="13"/>
        <v>180333</v>
      </c>
      <c r="I20" s="6"/>
      <c r="J20" s="6"/>
      <c r="K20" s="6"/>
      <c r="L20" s="6"/>
      <c r="M20" s="6"/>
      <c r="N20" s="6"/>
      <c r="O20" s="6"/>
      <c r="P20" s="6"/>
      <c r="Q20" s="6">
        <f t="shared" si="9"/>
        <v>0</v>
      </c>
      <c r="R20" s="22">
        <f t="shared" si="10"/>
        <v>180333</v>
      </c>
      <c r="S20" s="6"/>
      <c r="T20" s="6">
        <v>485633.58</v>
      </c>
      <c r="U20" s="6">
        <v>83895.605</v>
      </c>
      <c r="V20" s="6"/>
      <c r="W20" s="6">
        <f t="shared" si="14"/>
        <v>569529.185</v>
      </c>
      <c r="X20" s="6"/>
      <c r="Y20" s="6"/>
      <c r="Z20" s="6"/>
      <c r="AA20" s="6"/>
      <c r="AB20" s="6"/>
      <c r="AC20" s="6"/>
      <c r="AD20" s="6"/>
      <c r="AE20" s="6"/>
      <c r="AF20" s="6"/>
      <c r="AG20" s="6"/>
      <c r="AH20" s="6"/>
      <c r="AI20" s="6"/>
      <c r="AJ20" s="6">
        <v>2971.33</v>
      </c>
      <c r="AK20" s="6"/>
      <c r="AL20" s="6"/>
      <c r="AM20" s="6"/>
      <c r="AN20" s="6"/>
      <c r="AO20" s="6"/>
      <c r="AP20" s="6"/>
      <c r="AQ20" s="6"/>
      <c r="AR20" s="6"/>
      <c r="AS20" s="6"/>
      <c r="AT20" s="6"/>
      <c r="AU20" s="6"/>
      <c r="AV20" s="6"/>
      <c r="AW20" s="6">
        <f t="shared" si="11"/>
        <v>2971.33</v>
      </c>
      <c r="AX20" s="22">
        <f t="shared" si="3"/>
        <v>572500.515</v>
      </c>
      <c r="AY20" s="6"/>
      <c r="AZ20" s="6">
        <f t="shared" si="12"/>
        <v>569529.185</v>
      </c>
      <c r="BA20" s="35"/>
      <c r="BB20" s="35"/>
      <c r="BC20" s="35"/>
      <c r="BD20" s="35"/>
      <c r="BE20" s="35"/>
      <c r="BF20" s="35"/>
    </row>
    <row r="21" spans="1:58" s="19" customFormat="1" ht="11.25" customHeight="1">
      <c r="A21" s="24" t="s">
        <v>148</v>
      </c>
      <c r="B21" s="21">
        <v>42185</v>
      </c>
      <c r="C21" s="6"/>
      <c r="D21" s="6"/>
      <c r="E21" s="6"/>
      <c r="F21" s="6"/>
      <c r="G21" s="6">
        <v>110453</v>
      </c>
      <c r="H21" s="6">
        <f t="shared" si="13"/>
        <v>110453</v>
      </c>
      <c r="I21" s="6"/>
      <c r="J21" s="6"/>
      <c r="K21" s="6"/>
      <c r="L21" s="6"/>
      <c r="M21" s="6"/>
      <c r="N21" s="6"/>
      <c r="O21" s="6"/>
      <c r="P21" s="6"/>
      <c r="Q21" s="6">
        <f t="shared" si="9"/>
        <v>0</v>
      </c>
      <c r="R21" s="22">
        <f t="shared" si="10"/>
        <v>110453</v>
      </c>
      <c r="S21" s="6"/>
      <c r="T21" s="6">
        <v>452509.79</v>
      </c>
      <c r="U21" s="6">
        <f>195505.31/2</f>
        <v>97752.655</v>
      </c>
      <c r="V21" s="6">
        <f>33500/2</f>
        <v>16750</v>
      </c>
      <c r="W21" s="6">
        <f t="shared" si="14"/>
        <v>567012.445</v>
      </c>
      <c r="X21" s="6"/>
      <c r="Y21" s="6"/>
      <c r="Z21" s="6"/>
      <c r="AA21" s="6"/>
      <c r="AB21" s="6">
        <v>97752.655</v>
      </c>
      <c r="AC21" s="6"/>
      <c r="AD21" s="6"/>
      <c r="AE21" s="6"/>
      <c r="AF21" s="6"/>
      <c r="AG21" s="6"/>
      <c r="AH21" s="6"/>
      <c r="AI21" s="6"/>
      <c r="AJ21" s="6">
        <v>5000</v>
      </c>
      <c r="AK21" s="6"/>
      <c r="AL21" s="6"/>
      <c r="AM21" s="6"/>
      <c r="AN21" s="6"/>
      <c r="AO21" s="6"/>
      <c r="AP21" s="6"/>
      <c r="AQ21" s="6"/>
      <c r="AR21" s="6"/>
      <c r="AS21" s="6"/>
      <c r="AT21" s="6"/>
      <c r="AU21" s="6"/>
      <c r="AV21" s="6"/>
      <c r="AW21" s="6">
        <f t="shared" si="11"/>
        <v>5000</v>
      </c>
      <c r="AX21" s="22">
        <f t="shared" si="3"/>
        <v>669765.1</v>
      </c>
      <c r="AY21" s="6"/>
      <c r="AZ21" s="6">
        <f t="shared" si="12"/>
        <v>567012.445</v>
      </c>
      <c r="BA21" s="35"/>
      <c r="BB21" s="35"/>
      <c r="BC21" s="35"/>
      <c r="BD21" s="35"/>
      <c r="BE21" s="35"/>
      <c r="BF21" s="35"/>
    </row>
    <row r="22" spans="1:58" s="19" customFormat="1" ht="11.25" customHeight="1">
      <c r="A22" s="24" t="s">
        <v>148</v>
      </c>
      <c r="B22" s="21">
        <v>42216</v>
      </c>
      <c r="C22" s="6"/>
      <c r="D22" s="6"/>
      <c r="E22" s="6"/>
      <c r="F22" s="6"/>
      <c r="G22" s="6">
        <v>205221</v>
      </c>
      <c r="H22" s="6">
        <f t="shared" si="13"/>
        <v>205221</v>
      </c>
      <c r="I22" s="6"/>
      <c r="J22" s="6"/>
      <c r="K22" s="6"/>
      <c r="L22" s="6"/>
      <c r="M22" s="6"/>
      <c r="N22" s="6"/>
      <c r="O22" s="6"/>
      <c r="P22" s="6"/>
      <c r="Q22" s="6">
        <f t="shared" si="9"/>
        <v>0</v>
      </c>
      <c r="R22" s="22">
        <f t="shared" si="10"/>
        <v>205221</v>
      </c>
      <c r="S22" s="6"/>
      <c r="T22" s="6">
        <v>213792.85</v>
      </c>
      <c r="U22" s="6">
        <v>163576.935</v>
      </c>
      <c r="V22" s="6"/>
      <c r="W22" s="6">
        <f t="shared" si="14"/>
        <v>377369.78500000003</v>
      </c>
      <c r="X22" s="6"/>
      <c r="Y22" s="6"/>
      <c r="Z22" s="6"/>
      <c r="AA22" s="6"/>
      <c r="AB22" s="6">
        <v>129591.93</v>
      </c>
      <c r="AC22" s="6"/>
      <c r="AD22" s="6"/>
      <c r="AE22" s="6"/>
      <c r="AF22" s="6"/>
      <c r="AG22" s="6"/>
      <c r="AH22" s="6"/>
      <c r="AI22" s="6"/>
      <c r="AJ22" s="6">
        <v>5891</v>
      </c>
      <c r="AK22" s="6"/>
      <c r="AL22" s="6"/>
      <c r="AM22" s="6"/>
      <c r="AN22" s="6"/>
      <c r="AO22" s="6"/>
      <c r="AP22" s="6"/>
      <c r="AQ22" s="6"/>
      <c r="AR22" s="6"/>
      <c r="AS22" s="6"/>
      <c r="AT22" s="6"/>
      <c r="AU22" s="6"/>
      <c r="AV22" s="6"/>
      <c r="AW22" s="6">
        <f t="shared" si="11"/>
        <v>5891</v>
      </c>
      <c r="AX22" s="22">
        <f t="shared" si="3"/>
        <v>512852.715</v>
      </c>
      <c r="AY22" s="6"/>
      <c r="AZ22" s="6">
        <f t="shared" si="12"/>
        <v>377369.78500000003</v>
      </c>
      <c r="BA22" s="61"/>
      <c r="BB22" s="61"/>
      <c r="BC22" s="61"/>
      <c r="BD22" s="35"/>
      <c r="BE22" s="61"/>
      <c r="BF22" s="61"/>
    </row>
    <row r="23" spans="1:58" s="19" customFormat="1" ht="11.25" customHeight="1">
      <c r="A23" s="24" t="s">
        <v>148</v>
      </c>
      <c r="B23" s="21">
        <v>42247</v>
      </c>
      <c r="C23" s="6"/>
      <c r="D23" s="6"/>
      <c r="E23" s="6"/>
      <c r="F23" s="6"/>
      <c r="G23" s="6">
        <v>151946</v>
      </c>
      <c r="H23" s="6">
        <f t="shared" si="13"/>
        <v>151946</v>
      </c>
      <c r="I23" s="6"/>
      <c r="J23" s="6"/>
      <c r="K23" s="6"/>
      <c r="L23" s="6"/>
      <c r="M23" s="6"/>
      <c r="N23" s="6"/>
      <c r="O23" s="6"/>
      <c r="P23" s="6"/>
      <c r="Q23" s="6">
        <f t="shared" si="9"/>
        <v>0</v>
      </c>
      <c r="R23" s="22">
        <f t="shared" si="10"/>
        <v>151946</v>
      </c>
      <c r="S23" s="6"/>
      <c r="T23" s="6">
        <f>651777/2</f>
        <v>325888.5</v>
      </c>
      <c r="U23" s="6">
        <f>651777/2</f>
        <v>325888.5</v>
      </c>
      <c r="V23" s="6"/>
      <c r="W23" s="6">
        <f t="shared" si="14"/>
        <v>651777</v>
      </c>
      <c r="X23" s="6"/>
      <c r="Y23" s="6"/>
      <c r="Z23" s="6"/>
      <c r="AA23" s="6"/>
      <c r="AB23" s="6">
        <v>63724</v>
      </c>
      <c r="AC23" s="6"/>
      <c r="AD23" s="6"/>
      <c r="AE23" s="6"/>
      <c r="AF23" s="6"/>
      <c r="AG23" s="6"/>
      <c r="AH23" s="6"/>
      <c r="AI23" s="6"/>
      <c r="AJ23" s="6">
        <v>9200</v>
      </c>
      <c r="AK23" s="6"/>
      <c r="AL23" s="6"/>
      <c r="AM23" s="6"/>
      <c r="AN23" s="6"/>
      <c r="AO23" s="6"/>
      <c r="AP23" s="6"/>
      <c r="AQ23" s="6"/>
      <c r="AR23" s="6"/>
      <c r="AS23" s="6"/>
      <c r="AT23" s="6"/>
      <c r="AU23" s="6"/>
      <c r="AV23" s="6"/>
      <c r="AW23" s="6">
        <f t="shared" si="11"/>
        <v>9200</v>
      </c>
      <c r="AX23" s="22">
        <f t="shared" si="3"/>
        <v>724701</v>
      </c>
      <c r="AY23" s="6"/>
      <c r="AZ23" s="6">
        <f t="shared" si="12"/>
        <v>651777</v>
      </c>
      <c r="BA23" s="35"/>
      <c r="BB23" s="35"/>
      <c r="BC23" s="35"/>
      <c r="BD23" s="35"/>
      <c r="BE23" s="35"/>
      <c r="BF23" s="35"/>
    </row>
    <row r="24" spans="1:58" s="19" customFormat="1" ht="11.25" customHeight="1">
      <c r="A24" s="24" t="s">
        <v>148</v>
      </c>
      <c r="B24" s="21">
        <v>42277</v>
      </c>
      <c r="C24" s="6"/>
      <c r="D24" s="6"/>
      <c r="E24" s="6"/>
      <c r="F24" s="6"/>
      <c r="G24" s="6">
        <v>131960.55</v>
      </c>
      <c r="H24" s="6">
        <f t="shared" si="13"/>
        <v>131960.55</v>
      </c>
      <c r="I24" s="6"/>
      <c r="J24" s="6"/>
      <c r="K24" s="6"/>
      <c r="L24" s="6"/>
      <c r="M24" s="6"/>
      <c r="N24" s="6"/>
      <c r="O24" s="6"/>
      <c r="P24" s="6"/>
      <c r="Q24" s="6">
        <f t="shared" si="9"/>
        <v>0</v>
      </c>
      <c r="R24" s="22">
        <f t="shared" si="10"/>
        <v>131960.55</v>
      </c>
      <c r="S24" s="6"/>
      <c r="T24" s="6">
        <v>482601.3</v>
      </c>
      <c r="U24" s="6">
        <v>93949.55</v>
      </c>
      <c r="V24" s="6"/>
      <c r="W24" s="6">
        <f t="shared" si="14"/>
        <v>576550.85</v>
      </c>
      <c r="X24" s="6"/>
      <c r="Y24" s="6"/>
      <c r="Z24" s="6"/>
      <c r="AA24" s="6"/>
      <c r="AB24" s="6">
        <v>69909.6</v>
      </c>
      <c r="AC24" s="6"/>
      <c r="AD24" s="6"/>
      <c r="AE24" s="6"/>
      <c r="AF24" s="6"/>
      <c r="AG24" s="6"/>
      <c r="AH24" s="6"/>
      <c r="AI24" s="6"/>
      <c r="AJ24" s="6">
        <v>4000</v>
      </c>
      <c r="AK24" s="6"/>
      <c r="AL24" s="6"/>
      <c r="AM24" s="6"/>
      <c r="AN24" s="6"/>
      <c r="AO24" s="6"/>
      <c r="AP24" s="6"/>
      <c r="AQ24" s="6"/>
      <c r="AR24" s="6"/>
      <c r="AS24" s="6"/>
      <c r="AT24" s="6"/>
      <c r="AU24" s="6"/>
      <c r="AV24" s="6"/>
      <c r="AW24" s="6">
        <f t="shared" si="11"/>
        <v>4000</v>
      </c>
      <c r="AX24" s="22">
        <f t="shared" si="3"/>
        <v>650460.45</v>
      </c>
      <c r="AY24" s="6"/>
      <c r="AZ24" s="6">
        <f t="shared" si="12"/>
        <v>576550.85</v>
      </c>
      <c r="BA24" s="35"/>
      <c r="BB24" s="35"/>
      <c r="BC24" s="35"/>
      <c r="BD24" s="35"/>
      <c r="BE24" s="35"/>
      <c r="BF24" s="35"/>
    </row>
    <row r="25" spans="1:58" s="19" customFormat="1" ht="11.25" customHeight="1">
      <c r="A25" s="24" t="s">
        <v>148</v>
      </c>
      <c r="B25" s="21">
        <v>42308</v>
      </c>
      <c r="C25" s="6"/>
      <c r="D25" s="6"/>
      <c r="E25" s="6"/>
      <c r="F25" s="6"/>
      <c r="G25" s="6">
        <v>75075</v>
      </c>
      <c r="H25" s="6">
        <f t="shared" si="13"/>
        <v>75075</v>
      </c>
      <c r="I25" s="6"/>
      <c r="J25" s="6"/>
      <c r="K25" s="6"/>
      <c r="L25" s="6"/>
      <c r="M25" s="6"/>
      <c r="N25" s="6"/>
      <c r="O25" s="6"/>
      <c r="P25" s="6"/>
      <c r="Q25" s="6">
        <f t="shared" si="9"/>
        <v>0</v>
      </c>
      <c r="R25" s="22">
        <f t="shared" si="10"/>
        <v>75075</v>
      </c>
      <c r="S25" s="6"/>
      <c r="T25" s="6">
        <v>294266.5</v>
      </c>
      <c r="U25" s="6">
        <v>48803.585</v>
      </c>
      <c r="V25" s="6"/>
      <c r="W25" s="6">
        <f t="shared" si="14"/>
        <v>343070.085</v>
      </c>
      <c r="X25" s="6"/>
      <c r="Y25" s="6"/>
      <c r="Z25" s="6"/>
      <c r="AA25" s="6"/>
      <c r="AB25" s="6">
        <v>48803.585</v>
      </c>
      <c r="AC25" s="6"/>
      <c r="AD25" s="6"/>
      <c r="AE25" s="6"/>
      <c r="AF25" s="6"/>
      <c r="AG25" s="6"/>
      <c r="AH25" s="6"/>
      <c r="AI25" s="6"/>
      <c r="AJ25" s="6"/>
      <c r="AK25" s="6"/>
      <c r="AL25" s="6"/>
      <c r="AM25" s="6"/>
      <c r="AN25" s="6"/>
      <c r="AO25" s="6"/>
      <c r="AP25" s="6"/>
      <c r="AQ25" s="6"/>
      <c r="AR25" s="6"/>
      <c r="AS25" s="6"/>
      <c r="AT25" s="6"/>
      <c r="AU25" s="6"/>
      <c r="AV25" s="6"/>
      <c r="AW25" s="6">
        <f t="shared" si="11"/>
        <v>0</v>
      </c>
      <c r="AX25" s="22">
        <f t="shared" si="3"/>
        <v>391873.67000000004</v>
      </c>
      <c r="AY25" s="6"/>
      <c r="AZ25" s="6">
        <f t="shared" si="12"/>
        <v>343070.085</v>
      </c>
      <c r="BA25" s="35"/>
      <c r="BB25" s="35"/>
      <c r="BC25" s="35"/>
      <c r="BD25" s="35"/>
      <c r="BE25" s="35"/>
      <c r="BF25" s="35"/>
    </row>
    <row r="26" spans="1:58" s="19" customFormat="1" ht="11.25" customHeight="1">
      <c r="A26" s="24" t="s">
        <v>148</v>
      </c>
      <c r="B26" s="21">
        <v>42338</v>
      </c>
      <c r="C26" s="6"/>
      <c r="D26" s="6"/>
      <c r="E26" s="6"/>
      <c r="F26" s="6"/>
      <c r="G26" s="6">
        <v>73214</v>
      </c>
      <c r="H26" s="6">
        <f t="shared" si="13"/>
        <v>73214</v>
      </c>
      <c r="I26" s="6"/>
      <c r="J26" s="6"/>
      <c r="K26" s="6"/>
      <c r="L26" s="6"/>
      <c r="M26" s="6"/>
      <c r="N26" s="6"/>
      <c r="O26" s="6"/>
      <c r="P26" s="6"/>
      <c r="Q26" s="6">
        <f t="shared" si="9"/>
        <v>0</v>
      </c>
      <c r="R26" s="22">
        <f t="shared" si="10"/>
        <v>73214</v>
      </c>
      <c r="S26" s="6"/>
      <c r="T26" s="6">
        <v>66347.64</v>
      </c>
      <c r="U26" s="6">
        <v>145189.24</v>
      </c>
      <c r="V26" s="6"/>
      <c r="W26" s="6">
        <f t="shared" si="14"/>
        <v>211536.88</v>
      </c>
      <c r="X26" s="6"/>
      <c r="Y26" s="6"/>
      <c r="Z26" s="6"/>
      <c r="AA26" s="6"/>
      <c r="AB26" s="6">
        <v>66347.64</v>
      </c>
      <c r="AC26" s="6"/>
      <c r="AD26" s="6"/>
      <c r="AE26" s="6"/>
      <c r="AF26" s="6"/>
      <c r="AG26" s="6"/>
      <c r="AH26" s="6"/>
      <c r="AI26" s="6"/>
      <c r="AJ26" s="6">
        <v>5018</v>
      </c>
      <c r="AK26" s="6"/>
      <c r="AL26" s="6"/>
      <c r="AM26" s="6"/>
      <c r="AN26" s="6"/>
      <c r="AO26" s="6"/>
      <c r="AP26" s="6"/>
      <c r="AQ26" s="6"/>
      <c r="AR26" s="6"/>
      <c r="AS26" s="6"/>
      <c r="AT26" s="6"/>
      <c r="AU26" s="6"/>
      <c r="AV26" s="6"/>
      <c r="AW26" s="6">
        <f t="shared" si="11"/>
        <v>5018</v>
      </c>
      <c r="AX26" s="22">
        <f t="shared" si="3"/>
        <v>282902.52</v>
      </c>
      <c r="AY26" s="6"/>
      <c r="AZ26" s="6">
        <f t="shared" si="12"/>
        <v>211536.88</v>
      </c>
      <c r="BA26" s="35"/>
      <c r="BB26" s="35"/>
      <c r="BC26" s="35"/>
      <c r="BD26" s="35"/>
      <c r="BE26" s="35"/>
      <c r="BF26" s="35"/>
    </row>
    <row r="27" spans="1:59" s="60" customFormat="1" ht="11.25" customHeight="1">
      <c r="A27" s="51" t="s">
        <v>148</v>
      </c>
      <c r="B27" s="25" t="s">
        <v>20</v>
      </c>
      <c r="C27" s="58">
        <f aca="true" t="shared" si="15" ref="C27:AV27">SUM(C15:C26)</f>
        <v>0</v>
      </c>
      <c r="D27" s="58">
        <f t="shared" si="15"/>
        <v>0</v>
      </c>
      <c r="E27" s="58">
        <f t="shared" si="15"/>
        <v>0</v>
      </c>
      <c r="F27" s="58">
        <f t="shared" si="15"/>
        <v>0</v>
      </c>
      <c r="G27" s="58">
        <f t="shared" si="15"/>
        <v>1473960.85</v>
      </c>
      <c r="H27" s="58">
        <f t="shared" si="15"/>
        <v>1473960.85</v>
      </c>
      <c r="I27" s="58">
        <f t="shared" si="15"/>
        <v>0</v>
      </c>
      <c r="J27" s="58">
        <f t="shared" si="15"/>
        <v>0</v>
      </c>
      <c r="K27" s="58">
        <f t="shared" si="15"/>
        <v>0</v>
      </c>
      <c r="L27" s="58">
        <f t="shared" si="15"/>
        <v>0</v>
      </c>
      <c r="M27" s="58">
        <f>SUM(M15:M26)</f>
        <v>0</v>
      </c>
      <c r="N27" s="58">
        <f t="shared" si="15"/>
        <v>0</v>
      </c>
      <c r="O27" s="58">
        <f>SUM(O15:O26)</f>
        <v>0</v>
      </c>
      <c r="P27" s="58">
        <f t="shared" si="15"/>
        <v>0</v>
      </c>
      <c r="Q27" s="58">
        <f t="shared" si="15"/>
        <v>0</v>
      </c>
      <c r="R27" s="58">
        <f t="shared" si="15"/>
        <v>1473960.85</v>
      </c>
      <c r="S27" s="58">
        <f t="shared" si="15"/>
        <v>0</v>
      </c>
      <c r="T27" s="58">
        <f t="shared" si="15"/>
        <v>2836637.91</v>
      </c>
      <c r="U27" s="58">
        <f>SUM(U15:U26)</f>
        <v>2473380.41</v>
      </c>
      <c r="V27" s="58">
        <f t="shared" si="15"/>
        <v>16750</v>
      </c>
      <c r="W27" s="58">
        <f t="shared" si="15"/>
        <v>5326768.319999999</v>
      </c>
      <c r="X27" s="58">
        <f t="shared" si="15"/>
        <v>0</v>
      </c>
      <c r="Y27" s="58">
        <f t="shared" si="15"/>
        <v>0</v>
      </c>
      <c r="Z27" s="58">
        <f t="shared" si="15"/>
        <v>0</v>
      </c>
      <c r="AA27" s="58">
        <f t="shared" si="15"/>
        <v>0</v>
      </c>
      <c r="AB27" s="58">
        <f t="shared" si="15"/>
        <v>702358.94</v>
      </c>
      <c r="AC27" s="58">
        <f t="shared" si="15"/>
        <v>0</v>
      </c>
      <c r="AD27" s="58">
        <f t="shared" si="15"/>
        <v>0</v>
      </c>
      <c r="AE27" s="58">
        <f t="shared" si="15"/>
        <v>0</v>
      </c>
      <c r="AF27" s="58">
        <f t="shared" si="15"/>
        <v>0</v>
      </c>
      <c r="AG27" s="58">
        <f t="shared" si="15"/>
        <v>0</v>
      </c>
      <c r="AH27" s="58">
        <f t="shared" si="15"/>
        <v>0</v>
      </c>
      <c r="AI27" s="58">
        <f t="shared" si="15"/>
        <v>0</v>
      </c>
      <c r="AJ27" s="58">
        <f t="shared" si="15"/>
        <v>48580.33</v>
      </c>
      <c r="AK27" s="58">
        <f t="shared" si="15"/>
        <v>0</v>
      </c>
      <c r="AL27" s="58">
        <f t="shared" si="15"/>
        <v>0</v>
      </c>
      <c r="AM27" s="58">
        <f t="shared" si="15"/>
        <v>0</v>
      </c>
      <c r="AN27" s="58">
        <f t="shared" si="15"/>
        <v>0</v>
      </c>
      <c r="AO27" s="58">
        <f t="shared" si="15"/>
        <v>0</v>
      </c>
      <c r="AP27" s="58">
        <f t="shared" si="15"/>
        <v>0</v>
      </c>
      <c r="AQ27" s="58">
        <f t="shared" si="15"/>
        <v>0</v>
      </c>
      <c r="AR27" s="58">
        <f>SUM(AR15:AR26)</f>
        <v>0</v>
      </c>
      <c r="AS27" s="58">
        <f t="shared" si="15"/>
        <v>0</v>
      </c>
      <c r="AT27" s="58">
        <f t="shared" si="15"/>
        <v>0</v>
      </c>
      <c r="AU27" s="58">
        <f t="shared" si="15"/>
        <v>0</v>
      </c>
      <c r="AV27" s="58">
        <f t="shared" si="15"/>
        <v>0</v>
      </c>
      <c r="AW27" s="58">
        <f>SUM(AW15:AW26)</f>
        <v>48580.33</v>
      </c>
      <c r="AX27" s="58">
        <f t="shared" si="3"/>
        <v>6077707.59</v>
      </c>
      <c r="AY27" s="58"/>
      <c r="AZ27" s="58">
        <f t="shared" si="12"/>
        <v>5326768.319999999</v>
      </c>
      <c r="BA27" s="58">
        <f aca="true" t="shared" si="16" ref="BA27:BG27">SUM(BA15:BA26)</f>
        <v>0</v>
      </c>
      <c r="BB27" s="58">
        <f t="shared" si="16"/>
        <v>0</v>
      </c>
      <c r="BC27" s="58">
        <f t="shared" si="16"/>
        <v>0</v>
      </c>
      <c r="BD27" s="58">
        <f t="shared" si="16"/>
        <v>0</v>
      </c>
      <c r="BE27" s="58">
        <f t="shared" si="16"/>
        <v>0</v>
      </c>
      <c r="BF27" s="58">
        <f t="shared" si="16"/>
        <v>0</v>
      </c>
      <c r="BG27" s="58">
        <f t="shared" si="16"/>
        <v>0</v>
      </c>
    </row>
    <row r="28" spans="1:58" s="19" customFormat="1" ht="11.25" customHeight="1">
      <c r="A28" s="20" t="s">
        <v>155</v>
      </c>
      <c r="B28" s="21">
        <v>42004</v>
      </c>
      <c r="C28" s="6"/>
      <c r="D28" s="6"/>
      <c r="E28" s="6"/>
      <c r="F28" s="6"/>
      <c r="G28" s="6">
        <v>39000</v>
      </c>
      <c r="H28" s="6">
        <f t="shared" si="5"/>
        <v>39000</v>
      </c>
      <c r="I28" s="6"/>
      <c r="J28" s="6"/>
      <c r="K28" s="6"/>
      <c r="L28" s="6"/>
      <c r="M28" s="6"/>
      <c r="N28" s="6"/>
      <c r="O28" s="6"/>
      <c r="P28" s="6"/>
      <c r="Q28" s="6">
        <f aca="true" t="shared" si="17" ref="Q28:Q39">SUM(L28:P28)</f>
        <v>0</v>
      </c>
      <c r="R28" s="22">
        <f aca="true" t="shared" si="18" ref="R28:R39">SUM(C28:E28)+SUM(H28:K28)+Q28</f>
        <v>39000</v>
      </c>
      <c r="S28" s="6"/>
      <c r="T28" s="6">
        <f>118714+16700</f>
        <v>135414</v>
      </c>
      <c r="U28" s="6"/>
      <c r="V28" s="6"/>
      <c r="W28" s="6">
        <f>T28+V28+U28</f>
        <v>135414</v>
      </c>
      <c r="X28" s="6"/>
      <c r="Y28" s="6"/>
      <c r="Z28" s="6"/>
      <c r="AA28" s="6"/>
      <c r="AB28" s="6">
        <v>12428</v>
      </c>
      <c r="AC28" s="6"/>
      <c r="AD28" s="6"/>
      <c r="AE28" s="6"/>
      <c r="AF28" s="6"/>
      <c r="AG28" s="6"/>
      <c r="AH28" s="6"/>
      <c r="AI28" s="6"/>
      <c r="AJ28" s="6"/>
      <c r="AK28" s="6"/>
      <c r="AL28" s="6"/>
      <c r="AM28" s="6"/>
      <c r="AN28" s="6"/>
      <c r="AO28" s="6"/>
      <c r="AP28" s="6"/>
      <c r="AQ28" s="6"/>
      <c r="AR28" s="6"/>
      <c r="AS28" s="6"/>
      <c r="AT28" s="6"/>
      <c r="AU28" s="6"/>
      <c r="AV28" s="6"/>
      <c r="AW28" s="6">
        <f aca="true" t="shared" si="19" ref="AW28:AW39">SUM(AC28:AV28)</f>
        <v>0</v>
      </c>
      <c r="AX28" s="22">
        <f t="shared" si="3"/>
        <v>147842</v>
      </c>
      <c r="AY28" s="6"/>
      <c r="AZ28" s="6">
        <f t="shared" si="4"/>
        <v>135414</v>
      </c>
      <c r="BA28" s="35"/>
      <c r="BB28" s="35"/>
      <c r="BC28" s="35"/>
      <c r="BD28" s="35"/>
      <c r="BE28" s="35"/>
      <c r="BF28" s="35"/>
    </row>
    <row r="29" spans="1:52" s="19" customFormat="1" ht="11.25" customHeight="1">
      <c r="A29" s="24" t="s">
        <v>155</v>
      </c>
      <c r="B29" s="21">
        <v>42035</v>
      </c>
      <c r="C29" s="6"/>
      <c r="D29" s="6"/>
      <c r="E29" s="6"/>
      <c r="F29" s="6"/>
      <c r="G29" s="6">
        <v>59100</v>
      </c>
      <c r="H29" s="6">
        <f t="shared" si="5"/>
        <v>59100</v>
      </c>
      <c r="I29" s="6"/>
      <c r="J29" s="6"/>
      <c r="K29" s="6"/>
      <c r="L29" s="28"/>
      <c r="M29" s="6"/>
      <c r="N29" s="6"/>
      <c r="O29" s="6"/>
      <c r="P29" s="6"/>
      <c r="Q29" s="6">
        <f t="shared" si="17"/>
        <v>0</v>
      </c>
      <c r="R29" s="22">
        <f t="shared" si="18"/>
        <v>59100</v>
      </c>
      <c r="S29" s="6"/>
      <c r="T29" s="6">
        <f>6225+153436</f>
        <v>159661</v>
      </c>
      <c r="U29" s="6"/>
      <c r="V29" s="6"/>
      <c r="W29" s="6">
        <f aca="true" t="shared" si="20" ref="W29:W39">T29+V29+U29</f>
        <v>159661</v>
      </c>
      <c r="X29" s="6"/>
      <c r="Y29" s="6"/>
      <c r="Z29" s="6"/>
      <c r="AA29" s="6"/>
      <c r="AB29" s="6">
        <v>12033</v>
      </c>
      <c r="AC29" s="6"/>
      <c r="AD29" s="6"/>
      <c r="AE29" s="6"/>
      <c r="AF29" s="6"/>
      <c r="AG29" s="6"/>
      <c r="AH29" s="6"/>
      <c r="AI29" s="6"/>
      <c r="AJ29" s="6"/>
      <c r="AK29" s="6"/>
      <c r="AL29" s="6"/>
      <c r="AM29" s="6"/>
      <c r="AN29" s="6"/>
      <c r="AO29" s="6"/>
      <c r="AP29" s="6"/>
      <c r="AQ29" s="6"/>
      <c r="AR29" s="6"/>
      <c r="AS29" s="6"/>
      <c r="AT29" s="6"/>
      <c r="AU29" s="6"/>
      <c r="AV29" s="6"/>
      <c r="AW29" s="6">
        <f t="shared" si="19"/>
        <v>0</v>
      </c>
      <c r="AX29" s="22">
        <f t="shared" si="3"/>
        <v>171694</v>
      </c>
      <c r="AY29" s="6"/>
      <c r="AZ29" s="6">
        <f t="shared" si="4"/>
        <v>159661</v>
      </c>
    </row>
    <row r="30" spans="1:52" s="19" customFormat="1" ht="11.25" customHeight="1">
      <c r="A30" s="24" t="s">
        <v>155</v>
      </c>
      <c r="B30" s="21">
        <v>42063</v>
      </c>
      <c r="C30" s="6"/>
      <c r="D30" s="6"/>
      <c r="E30" s="6"/>
      <c r="F30" s="6"/>
      <c r="G30" s="6">
        <v>36500</v>
      </c>
      <c r="H30" s="6">
        <f t="shared" si="5"/>
        <v>36500</v>
      </c>
      <c r="I30" s="6"/>
      <c r="J30" s="6"/>
      <c r="K30" s="6"/>
      <c r="L30" s="28"/>
      <c r="M30" s="6"/>
      <c r="N30" s="6"/>
      <c r="O30" s="6"/>
      <c r="P30" s="6"/>
      <c r="Q30" s="6">
        <f t="shared" si="17"/>
        <v>0</v>
      </c>
      <c r="R30" s="22">
        <f t="shared" si="18"/>
        <v>36500</v>
      </c>
      <c r="S30" s="6"/>
      <c r="T30" s="6">
        <f>102560+33716</f>
        <v>136276</v>
      </c>
      <c r="U30" s="6"/>
      <c r="V30" s="6"/>
      <c r="W30" s="6">
        <f t="shared" si="20"/>
        <v>136276</v>
      </c>
      <c r="X30" s="6"/>
      <c r="Y30" s="6"/>
      <c r="Z30" s="6"/>
      <c r="AA30" s="6"/>
      <c r="AB30" s="6">
        <v>10860</v>
      </c>
      <c r="AC30" s="6"/>
      <c r="AD30" s="6"/>
      <c r="AE30" s="6"/>
      <c r="AF30" s="6"/>
      <c r="AG30" s="6"/>
      <c r="AH30" s="6"/>
      <c r="AI30" s="6"/>
      <c r="AJ30" s="6"/>
      <c r="AK30" s="6"/>
      <c r="AL30" s="6"/>
      <c r="AM30" s="6"/>
      <c r="AN30" s="6"/>
      <c r="AO30" s="6"/>
      <c r="AP30" s="6"/>
      <c r="AQ30" s="6"/>
      <c r="AR30" s="6"/>
      <c r="AS30" s="6"/>
      <c r="AT30" s="6"/>
      <c r="AU30" s="6"/>
      <c r="AV30" s="6"/>
      <c r="AW30" s="6">
        <f t="shared" si="19"/>
        <v>0</v>
      </c>
      <c r="AX30" s="22">
        <f t="shared" si="3"/>
        <v>147136</v>
      </c>
      <c r="AY30" s="6"/>
      <c r="AZ30" s="6">
        <f t="shared" si="4"/>
        <v>136276</v>
      </c>
    </row>
    <row r="31" spans="1:52" s="19" customFormat="1" ht="11.25" customHeight="1">
      <c r="A31" s="24" t="s">
        <v>155</v>
      </c>
      <c r="B31" s="21">
        <v>42094</v>
      </c>
      <c r="C31" s="6"/>
      <c r="D31" s="6"/>
      <c r="E31" s="6"/>
      <c r="F31" s="6"/>
      <c r="G31" s="6">
        <v>10704</v>
      </c>
      <c r="H31" s="6">
        <f t="shared" si="5"/>
        <v>10704</v>
      </c>
      <c r="I31" s="6"/>
      <c r="J31" s="6"/>
      <c r="K31" s="6"/>
      <c r="L31" s="28"/>
      <c r="M31" s="6"/>
      <c r="N31" s="6"/>
      <c r="O31" s="6"/>
      <c r="P31" s="6"/>
      <c r="Q31" s="6">
        <f t="shared" si="17"/>
        <v>0</v>
      </c>
      <c r="R31" s="22">
        <f t="shared" si="18"/>
        <v>10704</v>
      </c>
      <c r="S31" s="6"/>
      <c r="T31" s="6">
        <f>78501+32308</f>
        <v>110809</v>
      </c>
      <c r="U31" s="6"/>
      <c r="V31" s="6"/>
      <c r="W31" s="6">
        <f t="shared" si="20"/>
        <v>110809</v>
      </c>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f t="shared" si="19"/>
        <v>0</v>
      </c>
      <c r="AX31" s="22">
        <f t="shared" si="3"/>
        <v>110809</v>
      </c>
      <c r="AY31" s="6"/>
      <c r="AZ31" s="6">
        <f t="shared" si="4"/>
        <v>110809</v>
      </c>
    </row>
    <row r="32" spans="1:52" s="19" customFormat="1" ht="11.25" customHeight="1">
      <c r="A32" s="24" t="s">
        <v>155</v>
      </c>
      <c r="B32" s="21">
        <v>42124</v>
      </c>
      <c r="C32" s="6"/>
      <c r="D32" s="6"/>
      <c r="E32" s="6"/>
      <c r="F32" s="6"/>
      <c r="G32" s="6">
        <v>19500</v>
      </c>
      <c r="H32" s="6">
        <f t="shared" si="5"/>
        <v>19500</v>
      </c>
      <c r="I32" s="6"/>
      <c r="J32" s="6"/>
      <c r="K32" s="6"/>
      <c r="L32" s="28"/>
      <c r="M32" s="6"/>
      <c r="N32" s="6"/>
      <c r="O32" s="6"/>
      <c r="P32" s="6"/>
      <c r="Q32" s="6">
        <f t="shared" si="17"/>
        <v>0</v>
      </c>
      <c r="R32" s="22">
        <f t="shared" si="18"/>
        <v>19500</v>
      </c>
      <c r="S32" s="6"/>
      <c r="T32" s="6">
        <f>99280+46500</f>
        <v>145780</v>
      </c>
      <c r="U32" s="6"/>
      <c r="V32" s="6"/>
      <c r="W32" s="6">
        <f t="shared" si="20"/>
        <v>145780</v>
      </c>
      <c r="X32" s="6"/>
      <c r="Y32" s="6"/>
      <c r="Z32" s="6"/>
      <c r="AA32" s="6"/>
      <c r="AB32" s="6">
        <v>19450</v>
      </c>
      <c r="AC32" s="6"/>
      <c r="AD32" s="6"/>
      <c r="AE32" s="6"/>
      <c r="AF32" s="6"/>
      <c r="AG32" s="6"/>
      <c r="AH32" s="6"/>
      <c r="AI32" s="6"/>
      <c r="AJ32" s="6"/>
      <c r="AK32" s="6"/>
      <c r="AL32" s="6"/>
      <c r="AM32" s="6"/>
      <c r="AN32" s="6"/>
      <c r="AO32" s="6"/>
      <c r="AP32" s="6"/>
      <c r="AQ32" s="6"/>
      <c r="AR32" s="6"/>
      <c r="AS32" s="6"/>
      <c r="AT32" s="6"/>
      <c r="AU32" s="6"/>
      <c r="AV32" s="6"/>
      <c r="AW32" s="6">
        <f t="shared" si="19"/>
        <v>0</v>
      </c>
      <c r="AX32" s="22">
        <f t="shared" si="3"/>
        <v>165230</v>
      </c>
      <c r="AY32" s="6"/>
      <c r="AZ32" s="6">
        <f t="shared" si="4"/>
        <v>145780</v>
      </c>
    </row>
    <row r="33" spans="1:52" s="19" customFormat="1" ht="11.25" customHeight="1">
      <c r="A33" s="24" t="s">
        <v>155</v>
      </c>
      <c r="B33" s="21">
        <v>42155</v>
      </c>
      <c r="C33" s="28"/>
      <c r="D33" s="28"/>
      <c r="E33" s="28"/>
      <c r="F33" s="28"/>
      <c r="G33" s="28">
        <v>24969</v>
      </c>
      <c r="H33" s="28">
        <f t="shared" si="5"/>
        <v>24969</v>
      </c>
      <c r="I33" s="28"/>
      <c r="J33" s="28"/>
      <c r="K33" s="28"/>
      <c r="L33" s="28"/>
      <c r="M33" s="6"/>
      <c r="N33" s="6"/>
      <c r="O33" s="6"/>
      <c r="P33" s="6"/>
      <c r="Q33" s="6">
        <f t="shared" si="17"/>
        <v>0</v>
      </c>
      <c r="R33" s="22">
        <f t="shared" si="18"/>
        <v>24969</v>
      </c>
      <c r="S33" s="6"/>
      <c r="T33" s="6">
        <f>96164+9000</f>
        <v>105164</v>
      </c>
      <c r="U33" s="6"/>
      <c r="V33" s="6"/>
      <c r="W33" s="6">
        <f t="shared" si="20"/>
        <v>105164</v>
      </c>
      <c r="X33" s="6">
        <v>8200</v>
      </c>
      <c r="Y33" s="6"/>
      <c r="Z33" s="6"/>
      <c r="AA33" s="6">
        <v>15000</v>
      </c>
      <c r="AB33" s="6">
        <v>3200</v>
      </c>
      <c r="AC33" s="6"/>
      <c r="AD33" s="6"/>
      <c r="AE33" s="6"/>
      <c r="AF33" s="6"/>
      <c r="AG33" s="6"/>
      <c r="AH33" s="6"/>
      <c r="AI33" s="6"/>
      <c r="AJ33" s="6"/>
      <c r="AK33" s="6"/>
      <c r="AL33" s="6"/>
      <c r="AM33" s="6"/>
      <c r="AN33" s="6"/>
      <c r="AO33" s="6"/>
      <c r="AP33" s="6"/>
      <c r="AQ33" s="6"/>
      <c r="AR33" s="6"/>
      <c r="AS33" s="6"/>
      <c r="AT33" s="6"/>
      <c r="AU33" s="6"/>
      <c r="AV33" s="6"/>
      <c r="AW33" s="6">
        <f t="shared" si="19"/>
        <v>0</v>
      </c>
      <c r="AX33" s="22">
        <f t="shared" si="3"/>
        <v>131564</v>
      </c>
      <c r="AY33" s="6"/>
      <c r="AZ33" s="6">
        <f t="shared" si="4"/>
        <v>105164</v>
      </c>
    </row>
    <row r="34" spans="1:52" s="19" customFormat="1" ht="11.25" customHeight="1">
      <c r="A34" s="116" t="s">
        <v>155</v>
      </c>
      <c r="B34" s="120">
        <v>42185</v>
      </c>
      <c r="C34" s="28"/>
      <c r="D34" s="28"/>
      <c r="E34" s="28"/>
      <c r="F34" s="28"/>
      <c r="G34" s="28">
        <v>16000</v>
      </c>
      <c r="H34" s="28">
        <f t="shared" si="5"/>
        <v>16000</v>
      </c>
      <c r="I34" s="28"/>
      <c r="J34" s="28"/>
      <c r="K34" s="28"/>
      <c r="L34" s="28"/>
      <c r="M34" s="121"/>
      <c r="N34" s="121"/>
      <c r="O34" s="121"/>
      <c r="P34" s="121"/>
      <c r="Q34" s="121">
        <f t="shared" si="17"/>
        <v>0</v>
      </c>
      <c r="R34" s="122">
        <f t="shared" si="18"/>
        <v>16000</v>
      </c>
      <c r="S34" s="121"/>
      <c r="T34" s="121">
        <v>128230</v>
      </c>
      <c r="U34" s="121"/>
      <c r="V34" s="121"/>
      <c r="W34" s="121">
        <f t="shared" si="20"/>
        <v>128230</v>
      </c>
      <c r="X34" s="121"/>
      <c r="Y34" s="121"/>
      <c r="Z34" s="121"/>
      <c r="AA34" s="121">
        <v>15000</v>
      </c>
      <c r="AB34" s="121">
        <v>10703</v>
      </c>
      <c r="AC34" s="121"/>
      <c r="AD34" s="121"/>
      <c r="AE34" s="121"/>
      <c r="AF34" s="121"/>
      <c r="AG34" s="121"/>
      <c r="AH34" s="121"/>
      <c r="AI34" s="121"/>
      <c r="AJ34" s="121"/>
      <c r="AK34" s="121"/>
      <c r="AL34" s="121"/>
      <c r="AM34" s="121"/>
      <c r="AN34" s="6"/>
      <c r="AO34" s="6"/>
      <c r="AP34" s="6"/>
      <c r="AQ34" s="6"/>
      <c r="AR34" s="6"/>
      <c r="AS34" s="6"/>
      <c r="AT34" s="6"/>
      <c r="AU34" s="6"/>
      <c r="AV34" s="6"/>
      <c r="AW34" s="6">
        <f t="shared" si="19"/>
        <v>0</v>
      </c>
      <c r="AX34" s="22">
        <f t="shared" si="3"/>
        <v>153933</v>
      </c>
      <c r="AY34" s="6"/>
      <c r="AZ34" s="6">
        <f t="shared" si="4"/>
        <v>128230</v>
      </c>
    </row>
    <row r="35" spans="1:52" s="19" customFormat="1" ht="11.25" customHeight="1">
      <c r="A35" s="24" t="s">
        <v>155</v>
      </c>
      <c r="B35" s="21">
        <v>42216</v>
      </c>
      <c r="C35" s="28"/>
      <c r="D35" s="28"/>
      <c r="E35" s="28"/>
      <c r="F35" s="28"/>
      <c r="G35" s="28">
        <v>39000</v>
      </c>
      <c r="H35" s="28">
        <f t="shared" si="5"/>
        <v>39000</v>
      </c>
      <c r="I35" s="28"/>
      <c r="J35" s="28"/>
      <c r="K35" s="28"/>
      <c r="L35" s="28"/>
      <c r="M35" s="6"/>
      <c r="N35" s="6"/>
      <c r="O35" s="6"/>
      <c r="P35" s="6"/>
      <c r="Q35" s="6">
        <f t="shared" si="17"/>
        <v>0</v>
      </c>
      <c r="R35" s="22">
        <f t="shared" si="18"/>
        <v>39000</v>
      </c>
      <c r="S35" s="6"/>
      <c r="T35" s="6">
        <f>80373+14530</f>
        <v>94903</v>
      </c>
      <c r="U35" s="6"/>
      <c r="V35" s="6"/>
      <c r="W35" s="6">
        <f t="shared" si="20"/>
        <v>94903</v>
      </c>
      <c r="X35" s="6"/>
      <c r="Y35" s="6"/>
      <c r="Z35" s="6"/>
      <c r="AA35" s="6"/>
      <c r="AB35" s="6">
        <v>15343</v>
      </c>
      <c r="AC35" s="6"/>
      <c r="AD35" s="6"/>
      <c r="AE35" s="6"/>
      <c r="AF35" s="6"/>
      <c r="AG35" s="6"/>
      <c r="AH35" s="6"/>
      <c r="AI35" s="6"/>
      <c r="AJ35" s="6"/>
      <c r="AK35" s="6"/>
      <c r="AL35" s="6"/>
      <c r="AM35" s="6"/>
      <c r="AN35" s="6"/>
      <c r="AO35" s="6"/>
      <c r="AP35" s="6"/>
      <c r="AQ35" s="6"/>
      <c r="AR35" s="6"/>
      <c r="AS35" s="6"/>
      <c r="AT35" s="6"/>
      <c r="AU35" s="6"/>
      <c r="AV35" s="6"/>
      <c r="AW35" s="6">
        <f t="shared" si="19"/>
        <v>0</v>
      </c>
      <c r="AX35" s="22">
        <f t="shared" si="3"/>
        <v>110246</v>
      </c>
      <c r="AY35" s="6"/>
      <c r="AZ35" s="6">
        <f t="shared" si="4"/>
        <v>94903</v>
      </c>
    </row>
    <row r="36" spans="1:53" s="19" customFormat="1" ht="11.25" customHeight="1">
      <c r="A36" s="24" t="s">
        <v>155</v>
      </c>
      <c r="B36" s="21">
        <v>42247</v>
      </c>
      <c r="C36" s="28"/>
      <c r="D36" s="28"/>
      <c r="E36" s="28"/>
      <c r="F36" s="28"/>
      <c r="G36" s="28">
        <v>7900</v>
      </c>
      <c r="H36" s="28">
        <f t="shared" si="5"/>
        <v>7900</v>
      </c>
      <c r="I36" s="28"/>
      <c r="J36" s="28"/>
      <c r="K36" s="28"/>
      <c r="L36" s="28"/>
      <c r="M36" s="6"/>
      <c r="N36" s="6"/>
      <c r="O36" s="6"/>
      <c r="P36" s="6"/>
      <c r="Q36" s="6">
        <f t="shared" si="17"/>
        <v>0</v>
      </c>
      <c r="R36" s="22">
        <f t="shared" si="18"/>
        <v>7900</v>
      </c>
      <c r="S36" s="6"/>
      <c r="T36" s="6">
        <v>129135</v>
      </c>
      <c r="U36" s="6">
        <v>8975</v>
      </c>
      <c r="V36" s="6"/>
      <c r="W36" s="6">
        <f t="shared" si="20"/>
        <v>138110</v>
      </c>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f t="shared" si="19"/>
        <v>0</v>
      </c>
      <c r="AX36" s="22">
        <f t="shared" si="3"/>
        <v>138110</v>
      </c>
      <c r="AY36" s="6"/>
      <c r="AZ36" s="6">
        <f t="shared" si="4"/>
        <v>138110</v>
      </c>
      <c r="BA36" s="19">
        <v>8975</v>
      </c>
    </row>
    <row r="37" spans="1:52" s="19" customFormat="1" ht="11.25" customHeight="1">
      <c r="A37" s="24" t="s">
        <v>155</v>
      </c>
      <c r="B37" s="21">
        <v>42277</v>
      </c>
      <c r="C37" s="28"/>
      <c r="D37" s="28"/>
      <c r="E37" s="28"/>
      <c r="F37" s="28"/>
      <c r="G37" s="28">
        <v>19760</v>
      </c>
      <c r="H37" s="28">
        <f t="shared" si="5"/>
        <v>19760</v>
      </c>
      <c r="I37" s="28"/>
      <c r="J37" s="28"/>
      <c r="K37" s="28"/>
      <c r="L37" s="28"/>
      <c r="M37" s="6"/>
      <c r="N37" s="6"/>
      <c r="O37" s="6"/>
      <c r="P37" s="6"/>
      <c r="Q37" s="6">
        <f t="shared" si="17"/>
        <v>0</v>
      </c>
      <c r="R37" s="22">
        <f t="shared" si="18"/>
        <v>19760</v>
      </c>
      <c r="S37" s="6"/>
      <c r="T37" s="6">
        <f>122520+8100</f>
        <v>130620</v>
      </c>
      <c r="U37" s="6">
        <v>18000</v>
      </c>
      <c r="V37" s="6"/>
      <c r="W37" s="6">
        <f t="shared" si="20"/>
        <v>148620</v>
      </c>
      <c r="X37" s="6"/>
      <c r="Y37" s="6"/>
      <c r="Z37" s="6"/>
      <c r="AA37" s="6"/>
      <c r="AB37" s="6">
        <v>6300</v>
      </c>
      <c r="AC37" s="6"/>
      <c r="AD37" s="6"/>
      <c r="AE37" s="6"/>
      <c r="AF37" s="6"/>
      <c r="AG37" s="6"/>
      <c r="AH37" s="6"/>
      <c r="AI37" s="6"/>
      <c r="AJ37" s="6"/>
      <c r="AK37" s="6"/>
      <c r="AL37" s="6"/>
      <c r="AM37" s="6"/>
      <c r="AN37" s="6"/>
      <c r="AO37" s="6"/>
      <c r="AP37" s="6"/>
      <c r="AQ37" s="6"/>
      <c r="AR37" s="6"/>
      <c r="AS37" s="6"/>
      <c r="AT37" s="6"/>
      <c r="AU37" s="6"/>
      <c r="AV37" s="6"/>
      <c r="AW37" s="6">
        <f t="shared" si="19"/>
        <v>0</v>
      </c>
      <c r="AX37" s="22">
        <f t="shared" si="3"/>
        <v>154920</v>
      </c>
      <c r="AY37" s="6"/>
      <c r="AZ37" s="6">
        <f t="shared" si="4"/>
        <v>148620</v>
      </c>
    </row>
    <row r="38" spans="1:53" s="19" customFormat="1" ht="11.25" customHeight="1">
      <c r="A38" s="26" t="s">
        <v>155</v>
      </c>
      <c r="B38" s="21">
        <v>42308</v>
      </c>
      <c r="C38" s="28"/>
      <c r="D38" s="28"/>
      <c r="E38" s="28"/>
      <c r="F38" s="28"/>
      <c r="G38" s="28">
        <v>15000</v>
      </c>
      <c r="H38" s="28">
        <f t="shared" si="5"/>
        <v>15000</v>
      </c>
      <c r="I38" s="28"/>
      <c r="J38" s="28"/>
      <c r="K38" s="28"/>
      <c r="L38" s="28"/>
      <c r="M38" s="6"/>
      <c r="N38" s="6"/>
      <c r="O38" s="6"/>
      <c r="P38" s="6"/>
      <c r="Q38" s="6">
        <f t="shared" si="17"/>
        <v>0</v>
      </c>
      <c r="R38" s="22">
        <f t="shared" si="18"/>
        <v>15000</v>
      </c>
      <c r="S38" s="6"/>
      <c r="T38" s="6">
        <f>140360+9523</f>
        <v>149883</v>
      </c>
      <c r="U38" s="6"/>
      <c r="V38" s="6"/>
      <c r="W38" s="6">
        <f t="shared" si="20"/>
        <v>149883</v>
      </c>
      <c r="X38" s="6"/>
      <c r="Y38" s="6"/>
      <c r="Z38" s="6"/>
      <c r="AA38" s="6">
        <v>6000.27</v>
      </c>
      <c r="AB38" s="6"/>
      <c r="AC38" s="6"/>
      <c r="AD38" s="6"/>
      <c r="AE38" s="6"/>
      <c r="AF38" s="6"/>
      <c r="AG38" s="6"/>
      <c r="AH38" s="6"/>
      <c r="AI38" s="6"/>
      <c r="AJ38" s="6"/>
      <c r="AK38" s="6"/>
      <c r="AL38" s="6"/>
      <c r="AM38" s="6"/>
      <c r="AN38" s="6"/>
      <c r="AO38" s="6"/>
      <c r="AP38" s="6"/>
      <c r="AQ38" s="6"/>
      <c r="AR38" s="6"/>
      <c r="AS38" s="6"/>
      <c r="AT38" s="6"/>
      <c r="AU38" s="6"/>
      <c r="AV38" s="6"/>
      <c r="AW38" s="6">
        <f t="shared" si="19"/>
        <v>0</v>
      </c>
      <c r="AX38" s="22">
        <f t="shared" si="3"/>
        <v>155883.27</v>
      </c>
      <c r="AY38" s="6"/>
      <c r="AZ38" s="6">
        <f t="shared" si="4"/>
        <v>149883</v>
      </c>
      <c r="BA38" s="6"/>
    </row>
    <row r="39" spans="1:52" s="19" customFormat="1" ht="11.25" customHeight="1">
      <c r="A39" s="24" t="s">
        <v>155</v>
      </c>
      <c r="B39" s="21">
        <v>42338</v>
      </c>
      <c r="C39" s="28"/>
      <c r="D39" s="28"/>
      <c r="E39" s="28"/>
      <c r="F39" s="28"/>
      <c r="G39" s="28"/>
      <c r="H39" s="28">
        <v>40000</v>
      </c>
      <c r="I39" s="28"/>
      <c r="J39" s="28"/>
      <c r="K39" s="28"/>
      <c r="L39" s="28"/>
      <c r="M39" s="6"/>
      <c r="N39" s="6"/>
      <c r="O39" s="6"/>
      <c r="P39" s="6"/>
      <c r="Q39" s="6">
        <f t="shared" si="17"/>
        <v>0</v>
      </c>
      <c r="R39" s="22">
        <f t="shared" si="18"/>
        <v>40000</v>
      </c>
      <c r="S39" s="6"/>
      <c r="T39" s="6">
        <f>122816+24900</f>
        <v>147716</v>
      </c>
      <c r="U39" s="6"/>
      <c r="V39" s="6"/>
      <c r="W39" s="6">
        <f t="shared" si="20"/>
        <v>147716</v>
      </c>
      <c r="X39" s="6"/>
      <c r="Y39" s="6"/>
      <c r="Z39" s="6"/>
      <c r="AA39" s="6">
        <v>25999.99</v>
      </c>
      <c r="AB39" s="6">
        <v>26114</v>
      </c>
      <c r="AC39" s="6"/>
      <c r="AD39" s="6"/>
      <c r="AE39" s="6"/>
      <c r="AF39" s="6"/>
      <c r="AG39" s="6"/>
      <c r="AH39" s="6"/>
      <c r="AI39" s="6"/>
      <c r="AJ39" s="6"/>
      <c r="AK39" s="6"/>
      <c r="AL39" s="6"/>
      <c r="AM39" s="6"/>
      <c r="AN39" s="6"/>
      <c r="AO39" s="6"/>
      <c r="AP39" s="6"/>
      <c r="AQ39" s="6"/>
      <c r="AR39" s="6"/>
      <c r="AS39" s="6"/>
      <c r="AT39" s="6"/>
      <c r="AU39" s="6"/>
      <c r="AV39" s="6"/>
      <c r="AW39" s="6">
        <f t="shared" si="19"/>
        <v>0</v>
      </c>
      <c r="AX39" s="22">
        <f t="shared" si="3"/>
        <v>199829.99</v>
      </c>
      <c r="AY39" s="6"/>
      <c r="AZ39" s="6">
        <f t="shared" si="4"/>
        <v>147716</v>
      </c>
    </row>
    <row r="40" spans="1:59" s="60" customFormat="1" ht="11.25" customHeight="1">
      <c r="A40" s="36" t="s">
        <v>155</v>
      </c>
      <c r="B40" s="25" t="s">
        <v>20</v>
      </c>
      <c r="C40" s="58">
        <f aca="true" t="shared" si="21" ref="C40:AV40">SUM(C28:C39)</f>
        <v>0</v>
      </c>
      <c r="D40" s="58">
        <f t="shared" si="21"/>
        <v>0</v>
      </c>
      <c r="E40" s="58">
        <f t="shared" si="21"/>
        <v>0</v>
      </c>
      <c r="F40" s="58">
        <f t="shared" si="21"/>
        <v>0</v>
      </c>
      <c r="G40" s="58">
        <f t="shared" si="21"/>
        <v>287433</v>
      </c>
      <c r="H40" s="58">
        <f t="shared" si="21"/>
        <v>327433</v>
      </c>
      <c r="I40" s="58">
        <f t="shared" si="21"/>
        <v>0</v>
      </c>
      <c r="J40" s="58">
        <f t="shared" si="21"/>
        <v>0</v>
      </c>
      <c r="K40" s="58">
        <f t="shared" si="21"/>
        <v>0</v>
      </c>
      <c r="L40" s="58">
        <f>SUM(L28:L39)</f>
        <v>0</v>
      </c>
      <c r="M40" s="58"/>
      <c r="N40" s="58"/>
      <c r="O40" s="58"/>
      <c r="P40" s="58"/>
      <c r="Q40" s="58">
        <f>SUM(Q28:Q39)</f>
        <v>0</v>
      </c>
      <c r="R40" s="58">
        <f>SUM(R28:R39)</f>
        <v>327433</v>
      </c>
      <c r="S40" s="58">
        <f t="shared" si="21"/>
        <v>0</v>
      </c>
      <c r="T40" s="58">
        <f>SUM(T28:T39)</f>
        <v>1573591</v>
      </c>
      <c r="U40" s="58">
        <f>SUM(U28:U39)</f>
        <v>26975</v>
      </c>
      <c r="V40" s="58">
        <f>SUM(V28:V39)</f>
        <v>0</v>
      </c>
      <c r="W40" s="58">
        <f t="shared" si="21"/>
        <v>1600566</v>
      </c>
      <c r="X40" s="58">
        <f t="shared" si="21"/>
        <v>8200</v>
      </c>
      <c r="Y40" s="58">
        <f t="shared" si="21"/>
        <v>0</v>
      </c>
      <c r="Z40" s="58">
        <f t="shared" si="21"/>
        <v>0</v>
      </c>
      <c r="AA40" s="58">
        <f t="shared" si="21"/>
        <v>62000.26000000001</v>
      </c>
      <c r="AB40" s="58">
        <f t="shared" si="21"/>
        <v>116431</v>
      </c>
      <c r="AC40" s="58">
        <f t="shared" si="21"/>
        <v>0</v>
      </c>
      <c r="AD40" s="58">
        <f t="shared" si="21"/>
        <v>0</v>
      </c>
      <c r="AE40" s="58">
        <f t="shared" si="21"/>
        <v>0</v>
      </c>
      <c r="AF40" s="58">
        <f t="shared" si="21"/>
        <v>0</v>
      </c>
      <c r="AG40" s="58">
        <f t="shared" si="21"/>
        <v>0</v>
      </c>
      <c r="AH40" s="58">
        <f t="shared" si="21"/>
        <v>0</v>
      </c>
      <c r="AI40" s="58">
        <f t="shared" si="21"/>
        <v>0</v>
      </c>
      <c r="AJ40" s="58">
        <f t="shared" si="21"/>
        <v>0</v>
      </c>
      <c r="AK40" s="58">
        <f t="shared" si="21"/>
        <v>0</v>
      </c>
      <c r="AL40" s="58">
        <f t="shared" si="21"/>
        <v>0</v>
      </c>
      <c r="AM40" s="58">
        <f t="shared" si="21"/>
        <v>0</v>
      </c>
      <c r="AN40" s="58">
        <f t="shared" si="21"/>
        <v>0</v>
      </c>
      <c r="AO40" s="58">
        <f t="shared" si="21"/>
        <v>0</v>
      </c>
      <c r="AP40" s="58">
        <f t="shared" si="21"/>
        <v>0</v>
      </c>
      <c r="AQ40" s="58">
        <f t="shared" si="21"/>
        <v>0</v>
      </c>
      <c r="AR40" s="58">
        <f>SUM(AR28:AR39)</f>
        <v>0</v>
      </c>
      <c r="AS40" s="58">
        <f t="shared" si="21"/>
        <v>0</v>
      </c>
      <c r="AT40" s="58">
        <f t="shared" si="21"/>
        <v>0</v>
      </c>
      <c r="AU40" s="58">
        <f t="shared" si="21"/>
        <v>0</v>
      </c>
      <c r="AV40" s="58">
        <f t="shared" si="21"/>
        <v>0</v>
      </c>
      <c r="AW40" s="58">
        <f>SUM(AW28:AW39)</f>
        <v>0</v>
      </c>
      <c r="AX40" s="58">
        <f t="shared" si="3"/>
        <v>1787197.26</v>
      </c>
      <c r="AY40" s="58"/>
      <c r="AZ40" s="58">
        <f t="shared" si="4"/>
        <v>1600566</v>
      </c>
      <c r="BA40" s="58">
        <f aca="true" t="shared" si="22" ref="BA40:BG40">SUM(BA28:BA39)</f>
        <v>8975</v>
      </c>
      <c r="BB40" s="58">
        <f t="shared" si="22"/>
        <v>0</v>
      </c>
      <c r="BC40" s="58">
        <f t="shared" si="22"/>
        <v>0</v>
      </c>
      <c r="BD40" s="58">
        <f t="shared" si="22"/>
        <v>0</v>
      </c>
      <c r="BE40" s="58">
        <f t="shared" si="22"/>
        <v>0</v>
      </c>
      <c r="BF40" s="58">
        <f t="shared" si="22"/>
        <v>0</v>
      </c>
      <c r="BG40" s="58">
        <f t="shared" si="22"/>
        <v>0</v>
      </c>
    </row>
    <row r="41" spans="1:58" ht="11.25" customHeight="1">
      <c r="A41" s="20" t="s">
        <v>10</v>
      </c>
      <c r="B41" s="21">
        <v>42004</v>
      </c>
      <c r="C41" s="6"/>
      <c r="D41" s="6"/>
      <c r="E41" s="6"/>
      <c r="F41" s="6"/>
      <c r="G41" s="6">
        <v>172210</v>
      </c>
      <c r="H41" s="6">
        <f t="shared" si="5"/>
        <v>172210</v>
      </c>
      <c r="I41" s="6"/>
      <c r="J41" s="6"/>
      <c r="K41" s="6"/>
      <c r="L41" s="6"/>
      <c r="M41" s="6"/>
      <c r="N41" s="6"/>
      <c r="O41" s="6"/>
      <c r="P41" s="6"/>
      <c r="Q41" s="6">
        <f aca="true" t="shared" si="23" ref="Q41:Q52">SUM(L41:P41)</f>
        <v>0</v>
      </c>
      <c r="R41" s="22">
        <f aca="true" t="shared" si="24" ref="R41:R52">SUM(C41:E41)+SUM(H41:K41)+Q41</f>
        <v>172210</v>
      </c>
      <c r="S41" s="6"/>
      <c r="T41" s="6"/>
      <c r="U41" s="6">
        <v>414788.275</v>
      </c>
      <c r="V41" s="6"/>
      <c r="W41" s="6">
        <f>T41+V41+U41</f>
        <v>414788.275</v>
      </c>
      <c r="X41" s="6">
        <v>24150</v>
      </c>
      <c r="Y41" s="6"/>
      <c r="Z41" s="6"/>
      <c r="AA41" s="6">
        <v>11723.326</v>
      </c>
      <c r="AB41" s="6">
        <v>28737</v>
      </c>
      <c r="AC41" s="6"/>
      <c r="AD41" s="6"/>
      <c r="AE41" s="6"/>
      <c r="AF41" s="6"/>
      <c r="AG41" s="6"/>
      <c r="AH41" s="6"/>
      <c r="AI41" s="6"/>
      <c r="AJ41" s="6"/>
      <c r="AK41" s="6"/>
      <c r="AL41" s="6"/>
      <c r="AM41" s="6"/>
      <c r="AN41" s="6"/>
      <c r="AO41" s="6"/>
      <c r="AP41" s="6"/>
      <c r="AQ41" s="6"/>
      <c r="AR41" s="6"/>
      <c r="AS41" s="6"/>
      <c r="AT41" s="6"/>
      <c r="AU41" s="6"/>
      <c r="AV41" s="6"/>
      <c r="AW41" s="6">
        <f aca="true" t="shared" si="25" ref="AW41:AW52">SUM(AC41:AV41)</f>
        <v>0</v>
      </c>
      <c r="AX41" s="22">
        <f t="shared" si="3"/>
        <v>479398.601</v>
      </c>
      <c r="AY41" s="6"/>
      <c r="AZ41" s="6">
        <f t="shared" si="4"/>
        <v>414788.275</v>
      </c>
      <c r="BA41" s="6"/>
      <c r="BB41" s="6"/>
      <c r="BC41" s="6"/>
      <c r="BD41" s="6"/>
      <c r="BE41" s="6"/>
      <c r="BF41" s="6"/>
    </row>
    <row r="42" spans="1:58" ht="11.25" customHeight="1">
      <c r="A42" s="24" t="s">
        <v>10</v>
      </c>
      <c r="B42" s="21">
        <v>42035</v>
      </c>
      <c r="C42" s="6"/>
      <c r="D42" s="6"/>
      <c r="E42" s="6"/>
      <c r="F42" s="6"/>
      <c r="G42" s="6">
        <v>108000</v>
      </c>
      <c r="H42" s="6">
        <f t="shared" si="5"/>
        <v>108000</v>
      </c>
      <c r="I42" s="6"/>
      <c r="J42" s="6"/>
      <c r="K42" s="6"/>
      <c r="L42" s="6"/>
      <c r="M42" s="6"/>
      <c r="N42" s="6"/>
      <c r="O42" s="6"/>
      <c r="P42" s="6"/>
      <c r="Q42" s="6">
        <f t="shared" si="23"/>
        <v>0</v>
      </c>
      <c r="R42" s="22">
        <f t="shared" si="24"/>
        <v>108000</v>
      </c>
      <c r="S42" s="6"/>
      <c r="T42" s="6"/>
      <c r="U42" s="6">
        <v>597763.41</v>
      </c>
      <c r="V42" s="6"/>
      <c r="W42" s="6">
        <f aca="true" t="shared" si="26" ref="W42:W52">T42+V42+U42</f>
        <v>597763.41</v>
      </c>
      <c r="X42" s="6"/>
      <c r="Y42" s="6"/>
      <c r="Z42" s="6"/>
      <c r="AA42" s="6">
        <v>10732.62</v>
      </c>
      <c r="AB42" s="6">
        <v>46238.15</v>
      </c>
      <c r="AC42" s="6"/>
      <c r="AD42" s="6"/>
      <c r="AE42" s="6"/>
      <c r="AF42" s="6"/>
      <c r="AG42" s="6"/>
      <c r="AH42" s="6"/>
      <c r="AI42" s="6"/>
      <c r="AJ42" s="6"/>
      <c r="AK42" s="6"/>
      <c r="AL42" s="6"/>
      <c r="AM42" s="6"/>
      <c r="AN42" s="6"/>
      <c r="AO42" s="6"/>
      <c r="AP42" s="6"/>
      <c r="AQ42" s="6"/>
      <c r="AR42" s="6"/>
      <c r="AS42" s="6"/>
      <c r="AT42" s="6"/>
      <c r="AU42" s="6"/>
      <c r="AV42" s="6"/>
      <c r="AW42" s="6">
        <f t="shared" si="25"/>
        <v>0</v>
      </c>
      <c r="AX42" s="22">
        <f t="shared" si="3"/>
        <v>654734.18</v>
      </c>
      <c r="AY42" s="6"/>
      <c r="AZ42" s="6">
        <f t="shared" si="4"/>
        <v>597763.41</v>
      </c>
      <c r="BA42" s="6"/>
      <c r="BB42" s="6"/>
      <c r="BC42" s="6"/>
      <c r="BD42" s="6"/>
      <c r="BE42" s="6"/>
      <c r="BF42" s="6"/>
    </row>
    <row r="43" spans="1:58" ht="11.25" customHeight="1">
      <c r="A43" s="24" t="s">
        <v>10</v>
      </c>
      <c r="B43" s="21">
        <v>42063</v>
      </c>
      <c r="C43" s="6"/>
      <c r="D43" s="6"/>
      <c r="E43" s="6"/>
      <c r="F43" s="6"/>
      <c r="G43" s="6">
        <v>89100</v>
      </c>
      <c r="H43" s="6">
        <f t="shared" si="5"/>
        <v>89100</v>
      </c>
      <c r="I43" s="6"/>
      <c r="J43" s="6"/>
      <c r="K43" s="6"/>
      <c r="L43" s="6"/>
      <c r="M43" s="6"/>
      <c r="N43" s="6"/>
      <c r="O43" s="6"/>
      <c r="P43" s="6"/>
      <c r="Q43" s="6">
        <f t="shared" si="23"/>
        <v>0</v>
      </c>
      <c r="R43" s="22">
        <f t="shared" si="24"/>
        <v>89100</v>
      </c>
      <c r="S43" s="6"/>
      <c r="T43" s="6"/>
      <c r="U43" s="6">
        <v>663880.14</v>
      </c>
      <c r="V43" s="6"/>
      <c r="W43" s="6">
        <f t="shared" si="26"/>
        <v>663880.14</v>
      </c>
      <c r="X43" s="6">
        <v>57071.44</v>
      </c>
      <c r="Y43" s="6"/>
      <c r="Z43" s="6"/>
      <c r="AA43" s="6">
        <v>18137.454</v>
      </c>
      <c r="AB43" s="6">
        <v>40470.85</v>
      </c>
      <c r="AC43" s="6"/>
      <c r="AD43" s="6"/>
      <c r="AE43" s="6"/>
      <c r="AF43" s="6"/>
      <c r="AG43" s="6"/>
      <c r="AH43" s="6"/>
      <c r="AI43" s="6"/>
      <c r="AJ43" s="6"/>
      <c r="AK43" s="6"/>
      <c r="AL43" s="6"/>
      <c r="AM43" s="6"/>
      <c r="AN43" s="6"/>
      <c r="AO43" s="6"/>
      <c r="AP43" s="6"/>
      <c r="AQ43" s="6"/>
      <c r="AR43" s="6"/>
      <c r="AS43" s="6"/>
      <c r="AT43" s="6"/>
      <c r="AU43" s="6"/>
      <c r="AV43" s="6"/>
      <c r="AW43" s="6">
        <f t="shared" si="25"/>
        <v>0</v>
      </c>
      <c r="AX43" s="22">
        <f t="shared" si="3"/>
        <v>779559.8840000001</v>
      </c>
      <c r="AY43" s="6"/>
      <c r="AZ43" s="6">
        <f t="shared" si="4"/>
        <v>663880.14</v>
      </c>
      <c r="BA43" s="6"/>
      <c r="BB43" s="6"/>
      <c r="BC43" s="6"/>
      <c r="BD43" s="6"/>
      <c r="BE43" s="6"/>
      <c r="BF43" s="6"/>
    </row>
    <row r="44" spans="1:58" ht="11.25" customHeight="1">
      <c r="A44" s="24" t="s">
        <v>10</v>
      </c>
      <c r="B44" s="21">
        <v>42094</v>
      </c>
      <c r="C44" s="6"/>
      <c r="D44" s="6"/>
      <c r="E44" s="6"/>
      <c r="F44" s="6"/>
      <c r="G44" s="6">
        <v>98000</v>
      </c>
      <c r="H44" s="6">
        <f t="shared" si="5"/>
        <v>98000</v>
      </c>
      <c r="I44" s="6"/>
      <c r="J44" s="6"/>
      <c r="K44" s="6"/>
      <c r="L44" s="6"/>
      <c r="M44" s="6"/>
      <c r="N44" s="6"/>
      <c r="O44" s="6"/>
      <c r="P44" s="6"/>
      <c r="Q44" s="6">
        <f t="shared" si="23"/>
        <v>0</v>
      </c>
      <c r="R44" s="22">
        <f t="shared" si="24"/>
        <v>98000</v>
      </c>
      <c r="S44" s="6"/>
      <c r="T44" s="6"/>
      <c r="U44" s="6">
        <v>585852.155</v>
      </c>
      <c r="V44" s="6"/>
      <c r="W44" s="6">
        <f t="shared" si="26"/>
        <v>585852.155</v>
      </c>
      <c r="X44" s="6">
        <v>5300</v>
      </c>
      <c r="Y44" s="6"/>
      <c r="Z44" s="6"/>
      <c r="AA44" s="6">
        <v>61672.043</v>
      </c>
      <c r="AB44" s="6">
        <v>46358.08</v>
      </c>
      <c r="AC44" s="6"/>
      <c r="AD44" s="6"/>
      <c r="AE44" s="6"/>
      <c r="AF44" s="6"/>
      <c r="AG44" s="6"/>
      <c r="AH44" s="6"/>
      <c r="AI44" s="6"/>
      <c r="AJ44" s="6"/>
      <c r="AK44" s="6"/>
      <c r="AL44" s="6"/>
      <c r="AM44" s="6"/>
      <c r="AN44" s="6"/>
      <c r="AO44" s="6"/>
      <c r="AP44" s="6"/>
      <c r="AQ44" s="6"/>
      <c r="AR44" s="6"/>
      <c r="AS44" s="6"/>
      <c r="AT44" s="6"/>
      <c r="AU44" s="6"/>
      <c r="AV44" s="6"/>
      <c r="AW44" s="6">
        <f t="shared" si="25"/>
        <v>0</v>
      </c>
      <c r="AX44" s="22">
        <f t="shared" si="3"/>
        <v>699182.2779999999</v>
      </c>
      <c r="AY44" s="6"/>
      <c r="AZ44" s="6">
        <f t="shared" si="4"/>
        <v>585852.155</v>
      </c>
      <c r="BA44" s="6"/>
      <c r="BB44" s="6"/>
      <c r="BC44" s="6"/>
      <c r="BD44" s="6"/>
      <c r="BE44" s="6"/>
      <c r="BF44" s="6"/>
    </row>
    <row r="45" spans="1:58" ht="11.25" customHeight="1">
      <c r="A45" s="24" t="s">
        <v>10</v>
      </c>
      <c r="B45" s="21">
        <v>42124</v>
      </c>
      <c r="C45" s="6"/>
      <c r="D45" s="6"/>
      <c r="E45" s="6"/>
      <c r="F45" s="6"/>
      <c r="G45" s="6">
        <v>81975</v>
      </c>
      <c r="H45" s="6">
        <f t="shared" si="5"/>
        <v>81975</v>
      </c>
      <c r="I45" s="6"/>
      <c r="J45" s="6"/>
      <c r="K45" s="6"/>
      <c r="L45" s="6"/>
      <c r="M45" s="6"/>
      <c r="N45" s="6"/>
      <c r="O45" s="6"/>
      <c r="P45" s="6"/>
      <c r="Q45" s="6">
        <f t="shared" si="23"/>
        <v>0</v>
      </c>
      <c r="R45" s="22">
        <f t="shared" si="24"/>
        <v>81975</v>
      </c>
      <c r="S45" s="6"/>
      <c r="T45" s="6"/>
      <c r="U45" s="6">
        <v>708565.845</v>
      </c>
      <c r="V45" s="6"/>
      <c r="W45" s="6">
        <f t="shared" si="26"/>
        <v>708565.845</v>
      </c>
      <c r="X45" s="6">
        <v>22596</v>
      </c>
      <c r="Y45" s="6"/>
      <c r="Z45" s="6"/>
      <c r="AA45" s="6">
        <v>54515.406</v>
      </c>
      <c r="AB45" s="6">
        <v>45743.86</v>
      </c>
      <c r="AC45" s="6"/>
      <c r="AD45" s="6"/>
      <c r="AE45" s="6"/>
      <c r="AF45" s="6"/>
      <c r="AG45" s="6"/>
      <c r="AH45" s="6"/>
      <c r="AI45" s="6"/>
      <c r="AJ45" s="6"/>
      <c r="AK45" s="6"/>
      <c r="AL45" s="6"/>
      <c r="AM45" s="6"/>
      <c r="AN45" s="6"/>
      <c r="AO45" s="6"/>
      <c r="AP45" s="6"/>
      <c r="AQ45" s="6"/>
      <c r="AR45" s="6"/>
      <c r="AS45" s="6"/>
      <c r="AT45" s="6"/>
      <c r="AU45" s="6"/>
      <c r="AV45" s="6"/>
      <c r="AW45" s="6">
        <f t="shared" si="25"/>
        <v>0</v>
      </c>
      <c r="AX45" s="22">
        <f t="shared" si="3"/>
        <v>831421.1109999999</v>
      </c>
      <c r="AY45" s="6"/>
      <c r="AZ45" s="6">
        <f t="shared" si="4"/>
        <v>708565.845</v>
      </c>
      <c r="BA45" s="6"/>
      <c r="BB45" s="6"/>
      <c r="BC45" s="6"/>
      <c r="BD45" s="6"/>
      <c r="BE45" s="6"/>
      <c r="BF45" s="6"/>
    </row>
    <row r="46" spans="1:58" ht="11.25" customHeight="1">
      <c r="A46" s="24" t="s">
        <v>10</v>
      </c>
      <c r="B46" s="21">
        <v>42155</v>
      </c>
      <c r="C46" s="6"/>
      <c r="D46" s="6"/>
      <c r="E46" s="6"/>
      <c r="F46" s="6"/>
      <c r="G46" s="6">
        <v>138800</v>
      </c>
      <c r="H46" s="6">
        <f t="shared" si="5"/>
        <v>138800</v>
      </c>
      <c r="I46" s="6"/>
      <c r="J46" s="6"/>
      <c r="K46" s="6"/>
      <c r="L46" s="6"/>
      <c r="M46" s="6"/>
      <c r="N46" s="6"/>
      <c r="O46" s="6"/>
      <c r="P46" s="6"/>
      <c r="Q46" s="6">
        <f t="shared" si="23"/>
        <v>0</v>
      </c>
      <c r="R46" s="22">
        <f t="shared" si="24"/>
        <v>138800</v>
      </c>
      <c r="S46" s="6"/>
      <c r="T46" s="6"/>
      <c r="U46" s="6">
        <v>674068.485</v>
      </c>
      <c r="V46" s="6"/>
      <c r="W46" s="6">
        <f t="shared" si="26"/>
        <v>674068.485</v>
      </c>
      <c r="X46" s="6">
        <v>22000</v>
      </c>
      <c r="Y46" s="6"/>
      <c r="Z46" s="6"/>
      <c r="AA46" s="6">
        <v>60050.029</v>
      </c>
      <c r="AB46" s="6">
        <v>37488.76</v>
      </c>
      <c r="AC46" s="6"/>
      <c r="AD46" s="6"/>
      <c r="AE46" s="6"/>
      <c r="AF46" s="6"/>
      <c r="AG46" s="6"/>
      <c r="AH46" s="6"/>
      <c r="AI46" s="6"/>
      <c r="AJ46" s="6"/>
      <c r="AK46" s="6"/>
      <c r="AL46" s="6"/>
      <c r="AM46" s="6"/>
      <c r="AN46" s="6"/>
      <c r="AO46" s="6"/>
      <c r="AP46" s="6"/>
      <c r="AQ46" s="6"/>
      <c r="AR46" s="6"/>
      <c r="AS46" s="6"/>
      <c r="AT46" s="6">
        <v>4768</v>
      </c>
      <c r="AU46" s="6">
        <v>998.043</v>
      </c>
      <c r="AV46" s="6"/>
      <c r="AW46" s="6">
        <f t="shared" si="25"/>
        <v>5766.043</v>
      </c>
      <c r="AX46" s="22">
        <f t="shared" si="3"/>
        <v>799373.3169999999</v>
      </c>
      <c r="AY46" s="6"/>
      <c r="AZ46" s="6">
        <f t="shared" si="4"/>
        <v>674068.485</v>
      </c>
      <c r="BA46" s="6"/>
      <c r="BB46" s="6"/>
      <c r="BC46" s="6"/>
      <c r="BD46" s="6"/>
      <c r="BE46" s="6"/>
      <c r="BF46" s="6"/>
    </row>
    <row r="47" spans="1:58" ht="11.25" customHeight="1">
      <c r="A47" s="24" t="s">
        <v>10</v>
      </c>
      <c r="B47" s="21">
        <v>42185</v>
      </c>
      <c r="C47" s="6"/>
      <c r="D47" s="6"/>
      <c r="E47" s="6"/>
      <c r="F47" s="6"/>
      <c r="G47" s="6">
        <v>145500</v>
      </c>
      <c r="H47" s="6">
        <f t="shared" si="5"/>
        <v>145500</v>
      </c>
      <c r="I47" s="6"/>
      <c r="J47" s="6"/>
      <c r="K47" s="6"/>
      <c r="L47" s="6"/>
      <c r="M47" s="6"/>
      <c r="N47" s="6"/>
      <c r="O47" s="6"/>
      <c r="P47" s="6"/>
      <c r="Q47" s="6">
        <f t="shared" si="23"/>
        <v>0</v>
      </c>
      <c r="R47" s="22">
        <f t="shared" si="24"/>
        <v>145500</v>
      </c>
      <c r="S47" s="6"/>
      <c r="T47" s="6"/>
      <c r="U47" s="6">
        <v>560205.88</v>
      </c>
      <c r="V47" s="6"/>
      <c r="W47" s="6">
        <f t="shared" si="26"/>
        <v>560205.88</v>
      </c>
      <c r="X47" s="6">
        <v>16500</v>
      </c>
      <c r="Y47" s="6"/>
      <c r="Z47" s="6"/>
      <c r="AA47" s="6">
        <v>23865.946</v>
      </c>
      <c r="AB47" s="6">
        <v>74912.83</v>
      </c>
      <c r="AC47" s="6"/>
      <c r="AD47" s="6"/>
      <c r="AE47" s="6"/>
      <c r="AF47" s="6"/>
      <c r="AG47" s="6"/>
      <c r="AH47" s="6"/>
      <c r="AI47" s="6"/>
      <c r="AJ47" s="6"/>
      <c r="AK47" s="6"/>
      <c r="AL47" s="6"/>
      <c r="AM47" s="6"/>
      <c r="AN47" s="6"/>
      <c r="AO47" s="6"/>
      <c r="AP47" s="6"/>
      <c r="AQ47" s="6"/>
      <c r="AR47" s="6"/>
      <c r="AS47" s="6"/>
      <c r="AT47" s="6"/>
      <c r="AU47" s="6">
        <v>4015.545</v>
      </c>
      <c r="AV47" s="6"/>
      <c r="AW47" s="6">
        <f t="shared" si="25"/>
        <v>4015.545</v>
      </c>
      <c r="AX47" s="22">
        <f t="shared" si="3"/>
        <v>679500.201</v>
      </c>
      <c r="AY47" s="6"/>
      <c r="AZ47" s="6">
        <f aca="true" t="shared" si="27" ref="AZ47:AZ78">S47+W47</f>
        <v>560205.88</v>
      </c>
      <c r="BA47" s="6"/>
      <c r="BB47" s="6"/>
      <c r="BC47" s="6"/>
      <c r="BD47" s="6"/>
      <c r="BE47" s="6"/>
      <c r="BF47" s="6"/>
    </row>
    <row r="48" spans="1:58" ht="11.25" customHeight="1">
      <c r="A48" s="24" t="s">
        <v>10</v>
      </c>
      <c r="B48" s="21">
        <v>42216</v>
      </c>
      <c r="C48" s="6"/>
      <c r="D48" s="6"/>
      <c r="E48" s="6"/>
      <c r="F48" s="6"/>
      <c r="G48" s="6">
        <v>54487.6</v>
      </c>
      <c r="H48" s="6">
        <f t="shared" si="5"/>
        <v>54487.6</v>
      </c>
      <c r="I48" s="6"/>
      <c r="J48" s="6"/>
      <c r="K48" s="6"/>
      <c r="L48" s="6"/>
      <c r="M48" s="6"/>
      <c r="N48" s="6"/>
      <c r="O48" s="6"/>
      <c r="P48" s="6"/>
      <c r="Q48" s="6">
        <f t="shared" si="23"/>
        <v>0</v>
      </c>
      <c r="R48" s="22">
        <f t="shared" si="24"/>
        <v>54487.6</v>
      </c>
      <c r="S48" s="6"/>
      <c r="T48" s="6"/>
      <c r="U48" s="6">
        <v>507108.96</v>
      </c>
      <c r="V48" s="6"/>
      <c r="W48" s="6">
        <f t="shared" si="26"/>
        <v>507108.96</v>
      </c>
      <c r="X48" s="6">
        <v>14480</v>
      </c>
      <c r="Y48" s="6"/>
      <c r="Z48" s="6"/>
      <c r="AA48" s="6">
        <v>12648.887</v>
      </c>
      <c r="AB48" s="6">
        <v>36408.99</v>
      </c>
      <c r="AC48" s="6"/>
      <c r="AD48" s="6"/>
      <c r="AE48" s="6"/>
      <c r="AF48" s="6"/>
      <c r="AG48" s="6"/>
      <c r="AH48" s="6"/>
      <c r="AI48" s="6"/>
      <c r="AJ48" s="6"/>
      <c r="AK48" s="6"/>
      <c r="AL48" s="6"/>
      <c r="AM48" s="6"/>
      <c r="AN48" s="6"/>
      <c r="AO48" s="6"/>
      <c r="AP48" s="6"/>
      <c r="AQ48" s="6"/>
      <c r="AR48" s="6"/>
      <c r="AS48" s="6"/>
      <c r="AT48" s="6"/>
      <c r="AU48" s="6">
        <v>4409.723</v>
      </c>
      <c r="AV48" s="6"/>
      <c r="AW48" s="6">
        <f t="shared" si="25"/>
        <v>4409.723</v>
      </c>
      <c r="AX48" s="22">
        <f t="shared" si="3"/>
        <v>575056.56</v>
      </c>
      <c r="AY48" s="6"/>
      <c r="AZ48" s="6">
        <f t="shared" si="27"/>
        <v>507108.96</v>
      </c>
      <c r="BA48" s="6"/>
      <c r="BB48" s="6"/>
      <c r="BC48" s="6"/>
      <c r="BD48" s="6"/>
      <c r="BE48" s="6"/>
      <c r="BF48" s="6"/>
    </row>
    <row r="49" spans="1:58" ht="11.25" customHeight="1">
      <c r="A49" s="24" t="s">
        <v>10</v>
      </c>
      <c r="B49" s="21">
        <v>42247</v>
      </c>
      <c r="C49" s="6"/>
      <c r="D49" s="6"/>
      <c r="E49" s="6"/>
      <c r="F49" s="6"/>
      <c r="G49" s="6">
        <v>84980</v>
      </c>
      <c r="H49" s="6">
        <f t="shared" si="5"/>
        <v>84980</v>
      </c>
      <c r="I49" s="6"/>
      <c r="J49" s="6"/>
      <c r="K49" s="6"/>
      <c r="L49" s="6"/>
      <c r="M49" s="6"/>
      <c r="N49" s="6"/>
      <c r="O49" s="6"/>
      <c r="P49" s="6"/>
      <c r="Q49" s="6">
        <f t="shared" si="23"/>
        <v>0</v>
      </c>
      <c r="R49" s="22">
        <f t="shared" si="24"/>
        <v>84980</v>
      </c>
      <c r="S49" s="6"/>
      <c r="T49" s="6"/>
      <c r="U49" s="6">
        <v>630882.445</v>
      </c>
      <c r="V49" s="6"/>
      <c r="W49" s="6">
        <f t="shared" si="26"/>
        <v>630882.445</v>
      </c>
      <c r="X49" s="6">
        <v>22580</v>
      </c>
      <c r="Y49" s="6"/>
      <c r="Z49" s="6"/>
      <c r="AA49" s="6">
        <v>71699.898</v>
      </c>
      <c r="AB49" s="6">
        <v>45730.32</v>
      </c>
      <c r="AC49" s="6"/>
      <c r="AD49" s="6"/>
      <c r="AE49" s="6"/>
      <c r="AF49" s="6"/>
      <c r="AG49" s="6"/>
      <c r="AH49" s="6"/>
      <c r="AI49" s="6"/>
      <c r="AJ49" s="6"/>
      <c r="AK49" s="6"/>
      <c r="AL49" s="6"/>
      <c r="AM49" s="6"/>
      <c r="AN49" s="6"/>
      <c r="AO49" s="6"/>
      <c r="AP49" s="6"/>
      <c r="AQ49" s="6"/>
      <c r="AR49" s="6"/>
      <c r="AS49" s="6"/>
      <c r="AT49" s="6"/>
      <c r="AU49" s="6">
        <v>5706.199</v>
      </c>
      <c r="AV49" s="6"/>
      <c r="AW49" s="6">
        <f t="shared" si="25"/>
        <v>5706.199</v>
      </c>
      <c r="AX49" s="22">
        <f t="shared" si="3"/>
        <v>776598.862</v>
      </c>
      <c r="AY49" s="6"/>
      <c r="AZ49" s="6">
        <f t="shared" si="27"/>
        <v>630882.445</v>
      </c>
      <c r="BA49" s="6">
        <v>69541.815</v>
      </c>
      <c r="BB49" s="6"/>
      <c r="BC49" s="6"/>
      <c r="BD49" s="6">
        <v>19500</v>
      </c>
      <c r="BE49" s="6"/>
      <c r="BF49" s="6"/>
    </row>
    <row r="50" spans="1:58" ht="11.25" customHeight="1">
      <c r="A50" s="24" t="s">
        <v>10</v>
      </c>
      <c r="B50" s="21">
        <v>42277</v>
      </c>
      <c r="C50" s="6"/>
      <c r="D50" s="6"/>
      <c r="E50" s="6"/>
      <c r="F50" s="6"/>
      <c r="G50" s="6">
        <v>111330</v>
      </c>
      <c r="H50" s="6">
        <f t="shared" si="5"/>
        <v>111330</v>
      </c>
      <c r="I50" s="6"/>
      <c r="J50" s="6"/>
      <c r="K50" s="6"/>
      <c r="L50" s="6"/>
      <c r="M50" s="6"/>
      <c r="N50" s="6"/>
      <c r="O50" s="6"/>
      <c r="P50" s="6"/>
      <c r="Q50" s="6">
        <f t="shared" si="23"/>
        <v>0</v>
      </c>
      <c r="R50" s="22">
        <f t="shared" si="24"/>
        <v>111330</v>
      </c>
      <c r="S50" s="6"/>
      <c r="T50" s="6"/>
      <c r="U50" s="6">
        <v>615941.825</v>
      </c>
      <c r="V50" s="6"/>
      <c r="W50" s="6">
        <f t="shared" si="26"/>
        <v>615941.825</v>
      </c>
      <c r="X50" s="6">
        <v>7200</v>
      </c>
      <c r="Y50" s="6"/>
      <c r="Z50" s="6"/>
      <c r="AA50" s="6">
        <v>15399.961</v>
      </c>
      <c r="AB50" s="6">
        <v>50028.07</v>
      </c>
      <c r="AC50" s="6"/>
      <c r="AD50" s="6"/>
      <c r="AE50" s="6"/>
      <c r="AF50" s="6"/>
      <c r="AG50" s="6"/>
      <c r="AH50" s="6"/>
      <c r="AI50" s="6"/>
      <c r="AJ50" s="6"/>
      <c r="AK50" s="6"/>
      <c r="AL50" s="6"/>
      <c r="AM50" s="6"/>
      <c r="AN50" s="6"/>
      <c r="AO50" s="6"/>
      <c r="AP50" s="6">
        <v>2000</v>
      </c>
      <c r="AQ50" s="6"/>
      <c r="AR50" s="6"/>
      <c r="AS50" s="6"/>
      <c r="AT50" s="6"/>
      <c r="AU50" s="6">
        <v>5587.557</v>
      </c>
      <c r="AV50" s="6"/>
      <c r="AW50" s="6">
        <f t="shared" si="25"/>
        <v>7587.557</v>
      </c>
      <c r="AX50" s="22">
        <f t="shared" si="3"/>
        <v>696157.413</v>
      </c>
      <c r="AY50" s="6"/>
      <c r="AZ50" s="6">
        <f t="shared" si="27"/>
        <v>615941.825</v>
      </c>
      <c r="BA50" s="6"/>
      <c r="BB50" s="6"/>
      <c r="BC50" s="6"/>
      <c r="BD50" s="6"/>
      <c r="BE50" s="6"/>
      <c r="BF50" s="6"/>
    </row>
    <row r="51" spans="1:58" ht="11.25" customHeight="1">
      <c r="A51" s="24" t="s">
        <v>10</v>
      </c>
      <c r="B51" s="21">
        <v>42308</v>
      </c>
      <c r="C51" s="6"/>
      <c r="D51" s="6"/>
      <c r="E51" s="6"/>
      <c r="F51" s="6"/>
      <c r="G51" s="6">
        <v>103338.29</v>
      </c>
      <c r="H51" s="6">
        <f t="shared" si="5"/>
        <v>103338.29</v>
      </c>
      <c r="I51" s="6"/>
      <c r="J51" s="6"/>
      <c r="K51" s="6"/>
      <c r="L51" s="6"/>
      <c r="M51" s="6"/>
      <c r="N51" s="6"/>
      <c r="O51" s="6"/>
      <c r="P51" s="6">
        <v>5000</v>
      </c>
      <c r="Q51" s="6">
        <f t="shared" si="23"/>
        <v>5000</v>
      </c>
      <c r="R51" s="22">
        <f t="shared" si="24"/>
        <v>108338.29</v>
      </c>
      <c r="S51" s="6"/>
      <c r="T51" s="6">
        <v>641577.82</v>
      </c>
      <c r="U51" s="6"/>
      <c r="V51" s="6"/>
      <c r="W51" s="6">
        <f t="shared" si="26"/>
        <v>641577.82</v>
      </c>
      <c r="X51" s="6">
        <v>8800</v>
      </c>
      <c r="Y51" s="6"/>
      <c r="Z51" s="6"/>
      <c r="AA51" s="6">
        <v>6110.289</v>
      </c>
      <c r="AB51" s="6">
        <v>33178.55</v>
      </c>
      <c r="AC51" s="6"/>
      <c r="AD51" s="6"/>
      <c r="AE51" s="6"/>
      <c r="AF51" s="6"/>
      <c r="AG51" s="6"/>
      <c r="AH51" s="6"/>
      <c r="AI51" s="6"/>
      <c r="AJ51" s="6"/>
      <c r="AK51" s="6"/>
      <c r="AL51" s="6"/>
      <c r="AM51" s="6"/>
      <c r="AN51" s="6"/>
      <c r="AO51" s="6"/>
      <c r="AP51" s="6"/>
      <c r="AQ51" s="6"/>
      <c r="AR51" s="6"/>
      <c r="AS51" s="6"/>
      <c r="AT51" s="6"/>
      <c r="AU51" s="6">
        <v>3948.758</v>
      </c>
      <c r="AV51" s="6"/>
      <c r="AW51" s="6">
        <f t="shared" si="25"/>
        <v>3948.758</v>
      </c>
      <c r="AX51" s="22">
        <f t="shared" si="3"/>
        <v>693615.417</v>
      </c>
      <c r="AY51" s="6"/>
      <c r="AZ51" s="6">
        <f t="shared" si="27"/>
        <v>641577.82</v>
      </c>
      <c r="BA51" s="6"/>
      <c r="BB51" s="6"/>
      <c r="BC51" s="6"/>
      <c r="BD51" s="6"/>
      <c r="BE51" s="6"/>
      <c r="BF51" s="6"/>
    </row>
    <row r="52" spans="1:58" ht="11.25" customHeight="1">
      <c r="A52" s="24" t="s">
        <v>10</v>
      </c>
      <c r="B52" s="21">
        <v>42338</v>
      </c>
      <c r="C52" s="6"/>
      <c r="D52" s="6"/>
      <c r="E52" s="6"/>
      <c r="F52" s="6"/>
      <c r="G52" s="6">
        <v>130483.07</v>
      </c>
      <c r="H52" s="6">
        <f t="shared" si="5"/>
        <v>130483.07</v>
      </c>
      <c r="I52" s="6"/>
      <c r="J52" s="6"/>
      <c r="K52" s="6"/>
      <c r="L52" s="6"/>
      <c r="M52" s="6"/>
      <c r="N52" s="6"/>
      <c r="O52" s="6"/>
      <c r="P52" s="6">
        <v>2000</v>
      </c>
      <c r="Q52" s="6">
        <f t="shared" si="23"/>
        <v>2000</v>
      </c>
      <c r="R52" s="22">
        <f t="shared" si="24"/>
        <v>132483.07</v>
      </c>
      <c r="S52" s="6"/>
      <c r="T52" s="6">
        <v>720216.825</v>
      </c>
      <c r="U52" s="6"/>
      <c r="V52" s="6"/>
      <c r="W52" s="6">
        <f t="shared" si="26"/>
        <v>720216.825</v>
      </c>
      <c r="X52" s="6">
        <v>16115</v>
      </c>
      <c r="Y52" s="6"/>
      <c r="Z52" s="6"/>
      <c r="AA52" s="6">
        <v>63014.86</v>
      </c>
      <c r="AB52" s="6">
        <v>26305.51</v>
      </c>
      <c r="AC52" s="6"/>
      <c r="AD52" s="6"/>
      <c r="AE52" s="6"/>
      <c r="AF52" s="6"/>
      <c r="AG52" s="6"/>
      <c r="AH52" s="6"/>
      <c r="AI52" s="6"/>
      <c r="AJ52" s="6"/>
      <c r="AK52" s="6"/>
      <c r="AL52" s="6"/>
      <c r="AM52" s="6"/>
      <c r="AN52" s="6"/>
      <c r="AO52" s="6"/>
      <c r="AP52" s="6"/>
      <c r="AQ52" s="6"/>
      <c r="AR52" s="6"/>
      <c r="AS52" s="6"/>
      <c r="AT52" s="6"/>
      <c r="AU52" s="6">
        <v>5120.219</v>
      </c>
      <c r="AV52" s="6"/>
      <c r="AW52" s="6">
        <f t="shared" si="25"/>
        <v>5120.219</v>
      </c>
      <c r="AX52" s="22">
        <f t="shared" si="3"/>
        <v>830772.414</v>
      </c>
      <c r="AY52" s="6"/>
      <c r="AZ52" s="6">
        <f t="shared" si="27"/>
        <v>720216.825</v>
      </c>
      <c r="BA52" s="6"/>
      <c r="BB52" s="6"/>
      <c r="BC52" s="6"/>
      <c r="BD52" s="6"/>
      <c r="BE52" s="6"/>
      <c r="BF52" s="6"/>
    </row>
    <row r="53" spans="1:59" s="59" customFormat="1" ht="11.25" customHeight="1">
      <c r="A53" s="25" t="s">
        <v>10</v>
      </c>
      <c r="B53" s="25" t="s">
        <v>20</v>
      </c>
      <c r="C53" s="58">
        <f aca="true" t="shared" si="28" ref="C53:K53">SUM(C41:C52)</f>
        <v>0</v>
      </c>
      <c r="D53" s="58">
        <f t="shared" si="28"/>
        <v>0</v>
      </c>
      <c r="E53" s="58">
        <f t="shared" si="28"/>
        <v>0</v>
      </c>
      <c r="F53" s="58">
        <f t="shared" si="28"/>
        <v>0</v>
      </c>
      <c r="G53" s="58">
        <f t="shared" si="28"/>
        <v>1318203.9600000002</v>
      </c>
      <c r="H53" s="58">
        <f t="shared" si="28"/>
        <v>1318203.9600000002</v>
      </c>
      <c r="I53" s="58">
        <f t="shared" si="28"/>
        <v>0</v>
      </c>
      <c r="J53" s="58">
        <f t="shared" si="28"/>
        <v>0</v>
      </c>
      <c r="K53" s="58">
        <f t="shared" si="28"/>
        <v>0</v>
      </c>
      <c r="L53" s="58">
        <f>SUM(L41:L52)</f>
        <v>0</v>
      </c>
      <c r="M53" s="58"/>
      <c r="N53" s="58"/>
      <c r="O53" s="58"/>
      <c r="P53" s="58"/>
      <c r="Q53" s="58">
        <f aca="true" t="shared" si="29" ref="Q53:AV53">SUM(Q41:Q52)</f>
        <v>7000</v>
      </c>
      <c r="R53" s="58">
        <f t="shared" si="29"/>
        <v>1325203.9600000002</v>
      </c>
      <c r="S53" s="58">
        <f t="shared" si="29"/>
        <v>0</v>
      </c>
      <c r="T53" s="58">
        <f t="shared" si="29"/>
        <v>1361794.645</v>
      </c>
      <c r="U53" s="58">
        <f>SUM(U41:U52)</f>
        <v>5959057.420000001</v>
      </c>
      <c r="V53" s="58">
        <f t="shared" si="29"/>
        <v>0</v>
      </c>
      <c r="W53" s="58">
        <f t="shared" si="29"/>
        <v>7320852.065000001</v>
      </c>
      <c r="X53" s="58">
        <f t="shared" si="29"/>
        <v>216792.44</v>
      </c>
      <c r="Y53" s="58">
        <f t="shared" si="29"/>
        <v>0</v>
      </c>
      <c r="Z53" s="58">
        <f t="shared" si="29"/>
        <v>0</v>
      </c>
      <c r="AA53" s="58">
        <f t="shared" si="29"/>
        <v>409570.719</v>
      </c>
      <c r="AB53" s="58">
        <f t="shared" si="29"/>
        <v>511600.97000000003</v>
      </c>
      <c r="AC53" s="58">
        <f t="shared" si="29"/>
        <v>0</v>
      </c>
      <c r="AD53" s="58">
        <f t="shared" si="29"/>
        <v>0</v>
      </c>
      <c r="AE53" s="58">
        <f t="shared" si="29"/>
        <v>0</v>
      </c>
      <c r="AF53" s="58">
        <f t="shared" si="29"/>
        <v>0</v>
      </c>
      <c r="AG53" s="58">
        <f t="shared" si="29"/>
        <v>0</v>
      </c>
      <c r="AH53" s="58">
        <f t="shared" si="29"/>
        <v>0</v>
      </c>
      <c r="AI53" s="58">
        <f t="shared" si="29"/>
        <v>0</v>
      </c>
      <c r="AJ53" s="58">
        <f t="shared" si="29"/>
        <v>0</v>
      </c>
      <c r="AK53" s="58">
        <f t="shared" si="29"/>
        <v>0</v>
      </c>
      <c r="AL53" s="58">
        <f t="shared" si="29"/>
        <v>0</v>
      </c>
      <c r="AM53" s="58">
        <f t="shared" si="29"/>
        <v>0</v>
      </c>
      <c r="AN53" s="58">
        <f t="shared" si="29"/>
        <v>0</v>
      </c>
      <c r="AO53" s="58">
        <f t="shared" si="29"/>
        <v>0</v>
      </c>
      <c r="AP53" s="58">
        <f t="shared" si="29"/>
        <v>2000</v>
      </c>
      <c r="AQ53" s="58">
        <f t="shared" si="29"/>
        <v>0</v>
      </c>
      <c r="AR53" s="58">
        <f>SUM(AR41:AR52)</f>
        <v>0</v>
      </c>
      <c r="AS53" s="58">
        <f t="shared" si="29"/>
        <v>0</v>
      </c>
      <c r="AT53" s="58">
        <f t="shared" si="29"/>
        <v>4768</v>
      </c>
      <c r="AU53" s="58">
        <f t="shared" si="29"/>
        <v>29786.043999999998</v>
      </c>
      <c r="AV53" s="58">
        <f t="shared" si="29"/>
        <v>0</v>
      </c>
      <c r="AW53" s="58">
        <f>SUM(AW41:AW52)</f>
        <v>36554.043999999994</v>
      </c>
      <c r="AX53" s="58">
        <f t="shared" si="3"/>
        <v>8495370.238000002</v>
      </c>
      <c r="AY53" s="58"/>
      <c r="AZ53" s="58">
        <f t="shared" si="27"/>
        <v>7320852.065000001</v>
      </c>
      <c r="BA53" s="58">
        <f aca="true" t="shared" si="30" ref="BA53:BG53">SUM(BA41:BA52)</f>
        <v>69541.815</v>
      </c>
      <c r="BB53" s="58">
        <f t="shared" si="30"/>
        <v>0</v>
      </c>
      <c r="BC53" s="58">
        <f t="shared" si="30"/>
        <v>0</v>
      </c>
      <c r="BD53" s="58">
        <f t="shared" si="30"/>
        <v>19500</v>
      </c>
      <c r="BE53" s="58">
        <f t="shared" si="30"/>
        <v>0</v>
      </c>
      <c r="BF53" s="58">
        <f t="shared" si="30"/>
        <v>0</v>
      </c>
      <c r="BG53" s="58">
        <f t="shared" si="30"/>
        <v>0</v>
      </c>
    </row>
    <row r="54" spans="1:58" ht="11.25" customHeight="1">
      <c r="A54" s="20" t="s">
        <v>59</v>
      </c>
      <c r="B54" s="21">
        <v>42004</v>
      </c>
      <c r="C54" s="6"/>
      <c r="D54" s="6"/>
      <c r="E54" s="6"/>
      <c r="F54" s="6"/>
      <c r="G54" s="6">
        <v>54907</v>
      </c>
      <c r="H54" s="6">
        <f t="shared" si="5"/>
        <v>54907</v>
      </c>
      <c r="I54" s="6"/>
      <c r="J54" s="6"/>
      <c r="K54" s="6"/>
      <c r="L54" s="6"/>
      <c r="M54" s="6"/>
      <c r="N54" s="6"/>
      <c r="O54" s="6"/>
      <c r="P54" s="6"/>
      <c r="Q54" s="6">
        <f aca="true" t="shared" si="31" ref="Q54:Q65">SUM(L54:P54)</f>
        <v>0</v>
      </c>
      <c r="R54" s="22">
        <f aca="true" t="shared" si="32" ref="R54:R65">SUM(C54:E54)+SUM(H54:K54)+Q54</f>
        <v>54907</v>
      </c>
      <c r="S54" s="6">
        <v>18208.495000000003</v>
      </c>
      <c r="T54" s="6"/>
      <c r="U54" s="6">
        <v>79599.435</v>
      </c>
      <c r="V54" s="6">
        <v>25102.555</v>
      </c>
      <c r="W54" s="6">
        <f>T54+V54+U54</f>
        <v>104701.98999999999</v>
      </c>
      <c r="X54" s="6"/>
      <c r="Y54" s="6"/>
      <c r="Z54" s="6"/>
      <c r="AA54" s="6"/>
      <c r="AB54" s="6">
        <v>12196.08</v>
      </c>
      <c r="AC54" s="6"/>
      <c r="AD54" s="6"/>
      <c r="AE54" s="6"/>
      <c r="AF54" s="6"/>
      <c r="AG54" s="6"/>
      <c r="AH54" s="6"/>
      <c r="AI54" s="6"/>
      <c r="AJ54" s="6"/>
      <c r="AK54" s="6"/>
      <c r="AL54" s="6"/>
      <c r="AM54" s="6"/>
      <c r="AN54" s="6"/>
      <c r="AO54" s="6"/>
      <c r="AP54" s="6"/>
      <c r="AQ54" s="6"/>
      <c r="AR54" s="6"/>
      <c r="AS54" s="6"/>
      <c r="AT54" s="6"/>
      <c r="AU54" s="6"/>
      <c r="AV54" s="6"/>
      <c r="AW54" s="6">
        <f aca="true" t="shared" si="33" ref="AW54:AW65">SUM(AC54:AV54)</f>
        <v>0</v>
      </c>
      <c r="AX54" s="22">
        <f t="shared" si="3"/>
        <v>135106.56499999997</v>
      </c>
      <c r="AY54" s="6"/>
      <c r="AZ54" s="6">
        <f t="shared" si="27"/>
        <v>122910.48499999999</v>
      </c>
      <c r="BA54" s="6"/>
      <c r="BB54" s="6">
        <v>25102.555</v>
      </c>
      <c r="BC54" s="6">
        <v>18208.495000000003</v>
      </c>
      <c r="BD54" s="6">
        <v>11862</v>
      </c>
      <c r="BE54" s="6">
        <v>21645</v>
      </c>
      <c r="BF54" s="6"/>
    </row>
    <row r="55" spans="1:58" ht="11.25" customHeight="1">
      <c r="A55" s="24" t="s">
        <v>59</v>
      </c>
      <c r="B55" s="21">
        <v>42035</v>
      </c>
      <c r="C55" s="6"/>
      <c r="D55" s="6"/>
      <c r="E55" s="6"/>
      <c r="F55" s="6"/>
      <c r="G55" s="6">
        <v>36374</v>
      </c>
      <c r="H55" s="6">
        <f t="shared" si="5"/>
        <v>36374</v>
      </c>
      <c r="I55" s="6"/>
      <c r="J55" s="6"/>
      <c r="K55" s="6"/>
      <c r="L55" s="6"/>
      <c r="M55" s="6"/>
      <c r="N55" s="6"/>
      <c r="O55" s="6"/>
      <c r="P55" s="6"/>
      <c r="Q55" s="6">
        <f t="shared" si="31"/>
        <v>0</v>
      </c>
      <c r="R55" s="22">
        <f t="shared" si="32"/>
        <v>36374</v>
      </c>
      <c r="S55" s="6">
        <v>58565.675</v>
      </c>
      <c r="T55" s="6"/>
      <c r="U55" s="6">
        <v>29560</v>
      </c>
      <c r="V55" s="6">
        <v>27326</v>
      </c>
      <c r="W55" s="6">
        <f aca="true" t="shared" si="34" ref="W55:W65">T55+V55+U55</f>
        <v>56886</v>
      </c>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f t="shared" si="33"/>
        <v>0</v>
      </c>
      <c r="AX55" s="22">
        <f t="shared" si="3"/>
        <v>115451.675</v>
      </c>
      <c r="AY55" s="6"/>
      <c r="AZ55" s="6">
        <f t="shared" si="27"/>
        <v>115451.675</v>
      </c>
      <c r="BA55" s="6"/>
      <c r="BB55" s="6">
        <v>27326</v>
      </c>
      <c r="BC55" s="6">
        <v>58565.675</v>
      </c>
      <c r="BD55" s="6">
        <v>10000</v>
      </c>
      <c r="BE55" s="6">
        <v>8691</v>
      </c>
      <c r="BF55" s="6"/>
    </row>
    <row r="56" spans="1:58" ht="11.25" customHeight="1">
      <c r="A56" s="24" t="s">
        <v>59</v>
      </c>
      <c r="B56" s="21">
        <v>42063</v>
      </c>
      <c r="C56" s="6"/>
      <c r="D56" s="6"/>
      <c r="E56" s="6"/>
      <c r="F56" s="6"/>
      <c r="G56" s="6">
        <v>45887</v>
      </c>
      <c r="H56" s="6">
        <f t="shared" si="5"/>
        <v>45887</v>
      </c>
      <c r="I56" s="6"/>
      <c r="J56" s="6"/>
      <c r="K56" s="6"/>
      <c r="L56" s="6"/>
      <c r="M56" s="6"/>
      <c r="N56" s="6"/>
      <c r="O56" s="6"/>
      <c r="P56" s="6"/>
      <c r="Q56" s="6">
        <f t="shared" si="31"/>
        <v>0</v>
      </c>
      <c r="R56" s="22">
        <f t="shared" si="32"/>
        <v>45887</v>
      </c>
      <c r="S56" s="6">
        <v>71577.155</v>
      </c>
      <c r="T56" s="6"/>
      <c r="U56" s="6">
        <v>126170</v>
      </c>
      <c r="V56" s="6"/>
      <c r="W56" s="6">
        <f t="shared" si="34"/>
        <v>126170</v>
      </c>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f t="shared" si="33"/>
        <v>0</v>
      </c>
      <c r="AX56" s="22">
        <f t="shared" si="3"/>
        <v>197747.155</v>
      </c>
      <c r="AY56" s="6"/>
      <c r="AZ56" s="6">
        <f t="shared" si="27"/>
        <v>197747.155</v>
      </c>
      <c r="BA56" s="6"/>
      <c r="BB56" s="6">
        <v>7397</v>
      </c>
      <c r="BC56" s="6">
        <v>71577.155</v>
      </c>
      <c r="BD56" s="6">
        <v>18000</v>
      </c>
      <c r="BE56" s="6">
        <v>4870</v>
      </c>
      <c r="BF56" s="6"/>
    </row>
    <row r="57" spans="1:58" ht="11.25" customHeight="1">
      <c r="A57" s="24" t="s">
        <v>59</v>
      </c>
      <c r="B57" s="21">
        <v>42094</v>
      </c>
      <c r="C57" s="6"/>
      <c r="D57" s="6"/>
      <c r="E57" s="6"/>
      <c r="F57" s="6"/>
      <c r="G57" s="6">
        <v>51988</v>
      </c>
      <c r="H57" s="6">
        <f t="shared" si="5"/>
        <v>51988</v>
      </c>
      <c r="I57" s="6"/>
      <c r="J57" s="6"/>
      <c r="K57" s="6"/>
      <c r="L57" s="6"/>
      <c r="M57" s="6"/>
      <c r="N57" s="6"/>
      <c r="O57" s="6"/>
      <c r="P57" s="6"/>
      <c r="Q57" s="6">
        <f t="shared" si="31"/>
        <v>0</v>
      </c>
      <c r="R57" s="22">
        <f t="shared" si="32"/>
        <v>51988</v>
      </c>
      <c r="S57" s="6">
        <v>46026.93</v>
      </c>
      <c r="T57" s="6"/>
      <c r="U57" s="6">
        <v>41180</v>
      </c>
      <c r="V57" s="6">
        <v>61158</v>
      </c>
      <c r="W57" s="6">
        <f t="shared" si="34"/>
        <v>102338</v>
      </c>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f t="shared" si="33"/>
        <v>0</v>
      </c>
      <c r="AX57" s="22">
        <f t="shared" si="3"/>
        <v>148364.93</v>
      </c>
      <c r="AY57" s="6"/>
      <c r="AZ57" s="6">
        <f t="shared" si="27"/>
        <v>148364.93</v>
      </c>
      <c r="BA57" s="6"/>
      <c r="BB57" s="6">
        <v>61158</v>
      </c>
      <c r="BC57" s="6">
        <v>46026.93</v>
      </c>
      <c r="BD57" s="6">
        <v>9500</v>
      </c>
      <c r="BE57" s="6">
        <v>17088</v>
      </c>
      <c r="BF57" s="6"/>
    </row>
    <row r="58" spans="1:58" ht="11.25" customHeight="1">
      <c r="A58" s="26" t="s">
        <v>59</v>
      </c>
      <c r="B58" s="21">
        <v>42124</v>
      </c>
      <c r="C58" s="6"/>
      <c r="D58" s="6"/>
      <c r="E58" s="6"/>
      <c r="F58" s="6"/>
      <c r="G58" s="6">
        <v>9343</v>
      </c>
      <c r="H58" s="6">
        <f t="shared" si="5"/>
        <v>9343</v>
      </c>
      <c r="I58" s="6"/>
      <c r="J58" s="6"/>
      <c r="K58" s="6"/>
      <c r="L58" s="6"/>
      <c r="M58" s="6"/>
      <c r="N58" s="6"/>
      <c r="O58" s="6"/>
      <c r="P58" s="6"/>
      <c r="Q58" s="6">
        <f t="shared" si="31"/>
        <v>0</v>
      </c>
      <c r="R58" s="22">
        <f t="shared" si="32"/>
        <v>9343</v>
      </c>
      <c r="S58" s="6"/>
      <c r="T58" s="6">
        <v>196598.75999999998</v>
      </c>
      <c r="U58" s="6">
        <v>61147.66</v>
      </c>
      <c r="V58" s="6">
        <v>39174.73</v>
      </c>
      <c r="W58" s="6">
        <f t="shared" si="34"/>
        <v>296921.15</v>
      </c>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f t="shared" si="33"/>
        <v>0</v>
      </c>
      <c r="AX58" s="22">
        <f t="shared" si="3"/>
        <v>296921.15</v>
      </c>
      <c r="AY58" s="6"/>
      <c r="AZ58" s="6">
        <f t="shared" si="27"/>
        <v>296921.15</v>
      </c>
      <c r="BA58" s="6">
        <v>61147.66</v>
      </c>
      <c r="BB58" s="6">
        <v>39174.73</v>
      </c>
      <c r="BC58" s="6"/>
      <c r="BD58" s="6"/>
      <c r="BE58" s="6"/>
      <c r="BF58" s="6"/>
    </row>
    <row r="59" spans="1:58" ht="11.25" customHeight="1">
      <c r="A59" s="26" t="s">
        <v>59</v>
      </c>
      <c r="B59" s="21">
        <v>42155</v>
      </c>
      <c r="C59" s="6"/>
      <c r="D59" s="6"/>
      <c r="E59" s="6"/>
      <c r="F59" s="6"/>
      <c r="G59" s="6"/>
      <c r="H59" s="6">
        <f t="shared" si="5"/>
        <v>0</v>
      </c>
      <c r="I59" s="6"/>
      <c r="J59" s="6"/>
      <c r="K59" s="6"/>
      <c r="L59" s="6"/>
      <c r="M59" s="6"/>
      <c r="N59" s="6"/>
      <c r="O59" s="6"/>
      <c r="P59" s="6"/>
      <c r="Q59" s="6">
        <f t="shared" si="31"/>
        <v>0</v>
      </c>
      <c r="R59" s="22">
        <f t="shared" si="32"/>
        <v>0</v>
      </c>
      <c r="S59" s="6"/>
      <c r="T59" s="6">
        <v>161270.99</v>
      </c>
      <c r="U59" s="6">
        <v>40063.26</v>
      </c>
      <c r="V59" s="6">
        <v>4953.9</v>
      </c>
      <c r="W59" s="6">
        <f t="shared" si="34"/>
        <v>206288.15</v>
      </c>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f t="shared" si="33"/>
        <v>0</v>
      </c>
      <c r="AX59" s="22">
        <f t="shared" si="3"/>
        <v>206288.15</v>
      </c>
      <c r="AY59" s="6"/>
      <c r="AZ59" s="6">
        <f t="shared" si="27"/>
        <v>206288.15</v>
      </c>
      <c r="BA59" s="6">
        <v>40063.26</v>
      </c>
      <c r="BB59" s="6">
        <v>4953.9</v>
      </c>
      <c r="BC59" s="6"/>
      <c r="BD59" s="6"/>
      <c r="BE59" s="6"/>
      <c r="BF59" s="6"/>
    </row>
    <row r="60" spans="1:58" ht="11.25" customHeight="1">
      <c r="A60" s="24" t="s">
        <v>59</v>
      </c>
      <c r="B60" s="21">
        <v>42185</v>
      </c>
      <c r="C60" s="6"/>
      <c r="D60" s="6"/>
      <c r="E60" s="6"/>
      <c r="F60" s="6"/>
      <c r="G60" s="6"/>
      <c r="H60" s="6">
        <f t="shared" si="5"/>
        <v>0</v>
      </c>
      <c r="I60" s="6"/>
      <c r="J60" s="6"/>
      <c r="K60" s="6"/>
      <c r="L60" s="6"/>
      <c r="M60" s="6"/>
      <c r="N60" s="6"/>
      <c r="O60" s="6"/>
      <c r="P60" s="6"/>
      <c r="Q60" s="6">
        <f t="shared" si="31"/>
        <v>0</v>
      </c>
      <c r="R60" s="22">
        <f t="shared" si="32"/>
        <v>0</v>
      </c>
      <c r="S60" s="6"/>
      <c r="T60" s="6">
        <v>81264.37</v>
      </c>
      <c r="U60" s="6">
        <v>17608.2</v>
      </c>
      <c r="V60" s="6">
        <v>134865.98</v>
      </c>
      <c r="W60" s="6">
        <f t="shared" si="34"/>
        <v>233738.55000000002</v>
      </c>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f t="shared" si="33"/>
        <v>0</v>
      </c>
      <c r="AX60" s="22">
        <f t="shared" si="3"/>
        <v>233738.55000000002</v>
      </c>
      <c r="AY60" s="6"/>
      <c r="AZ60" s="6">
        <f t="shared" si="27"/>
        <v>233738.55000000002</v>
      </c>
      <c r="BA60" s="6">
        <v>17608.2</v>
      </c>
      <c r="BB60" s="6">
        <v>134865.98</v>
      </c>
      <c r="BC60" s="6"/>
      <c r="BD60" s="6"/>
      <c r="BE60" s="6"/>
      <c r="BF60" s="6"/>
    </row>
    <row r="61" spans="1:58" ht="11.25" customHeight="1">
      <c r="A61" s="24" t="s">
        <v>59</v>
      </c>
      <c r="B61" s="21">
        <v>42216</v>
      </c>
      <c r="C61" s="6"/>
      <c r="D61" s="6"/>
      <c r="E61" s="6"/>
      <c r="F61" s="6"/>
      <c r="G61" s="6"/>
      <c r="H61" s="6">
        <f t="shared" si="5"/>
        <v>0</v>
      </c>
      <c r="I61" s="6"/>
      <c r="J61" s="6"/>
      <c r="K61" s="6"/>
      <c r="L61" s="6"/>
      <c r="M61" s="6"/>
      <c r="N61" s="6"/>
      <c r="O61" s="6"/>
      <c r="P61" s="6"/>
      <c r="Q61" s="6">
        <f t="shared" si="31"/>
        <v>0</v>
      </c>
      <c r="R61" s="22">
        <f t="shared" si="32"/>
        <v>0</v>
      </c>
      <c r="S61" s="6">
        <v>200430</v>
      </c>
      <c r="T61" s="6"/>
      <c r="U61" s="6"/>
      <c r="V61" s="6"/>
      <c r="W61" s="6">
        <f t="shared" si="34"/>
        <v>0</v>
      </c>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f t="shared" si="33"/>
        <v>0</v>
      </c>
      <c r="AX61" s="22">
        <f t="shared" si="3"/>
        <v>200430</v>
      </c>
      <c r="AY61" s="6"/>
      <c r="AZ61" s="6">
        <f t="shared" si="27"/>
        <v>200430</v>
      </c>
      <c r="BA61" s="6">
        <v>27709.48</v>
      </c>
      <c r="BB61" s="6">
        <v>66687.81</v>
      </c>
      <c r="BC61" s="6"/>
      <c r="BD61" s="6"/>
      <c r="BE61" s="6"/>
      <c r="BF61" s="6"/>
    </row>
    <row r="62" spans="1:58" ht="11.25" customHeight="1">
      <c r="A62" s="24" t="s">
        <v>59</v>
      </c>
      <c r="B62" s="21">
        <v>42247</v>
      </c>
      <c r="C62" s="6"/>
      <c r="D62" s="6"/>
      <c r="E62" s="6"/>
      <c r="F62" s="6"/>
      <c r="G62" s="6"/>
      <c r="H62" s="6">
        <f t="shared" si="5"/>
        <v>0</v>
      </c>
      <c r="I62" s="6"/>
      <c r="J62" s="6"/>
      <c r="K62" s="6"/>
      <c r="L62" s="6"/>
      <c r="M62" s="6"/>
      <c r="N62" s="6"/>
      <c r="O62" s="6"/>
      <c r="P62" s="6"/>
      <c r="Q62" s="6">
        <f t="shared" si="31"/>
        <v>0</v>
      </c>
      <c r="R62" s="22">
        <f t="shared" si="32"/>
        <v>0</v>
      </c>
      <c r="S62" s="6"/>
      <c r="T62" s="6">
        <v>57113.19</v>
      </c>
      <c r="U62" s="6">
        <v>56221</v>
      </c>
      <c r="V62" s="6">
        <v>72419</v>
      </c>
      <c r="W62" s="6">
        <f t="shared" si="34"/>
        <v>185753.19</v>
      </c>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f t="shared" si="33"/>
        <v>0</v>
      </c>
      <c r="AX62" s="22">
        <f t="shared" si="3"/>
        <v>185753.19</v>
      </c>
      <c r="AY62" s="6"/>
      <c r="AZ62" s="6">
        <f t="shared" si="27"/>
        <v>185753.19</v>
      </c>
      <c r="BA62" s="6">
        <v>56221.350000000006</v>
      </c>
      <c r="BB62" s="6">
        <v>72418.71</v>
      </c>
      <c r="BC62" s="6"/>
      <c r="BD62" s="6"/>
      <c r="BE62" s="6"/>
      <c r="BF62" s="6"/>
    </row>
    <row r="63" spans="1:58" ht="11.25" customHeight="1">
      <c r="A63" s="26" t="s">
        <v>59</v>
      </c>
      <c r="B63" s="21">
        <v>42277</v>
      </c>
      <c r="C63" s="6"/>
      <c r="D63" s="6"/>
      <c r="E63" s="6"/>
      <c r="F63" s="6"/>
      <c r="G63" s="6"/>
      <c r="H63" s="6">
        <f t="shared" si="5"/>
        <v>0</v>
      </c>
      <c r="I63" s="6"/>
      <c r="J63" s="6"/>
      <c r="K63" s="6"/>
      <c r="L63" s="6"/>
      <c r="M63" s="6"/>
      <c r="N63" s="6"/>
      <c r="O63" s="6"/>
      <c r="P63" s="6"/>
      <c r="Q63" s="6">
        <f t="shared" si="31"/>
        <v>0</v>
      </c>
      <c r="R63" s="22">
        <f t="shared" si="32"/>
        <v>0</v>
      </c>
      <c r="S63" s="6"/>
      <c r="T63" s="6">
        <v>42638.770000000004</v>
      </c>
      <c r="U63" s="6">
        <f>64929.62+31112.28</f>
        <v>96041.9</v>
      </c>
      <c r="V63" s="6"/>
      <c r="W63" s="6">
        <f t="shared" si="34"/>
        <v>138680.66999999998</v>
      </c>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f t="shared" si="33"/>
        <v>0</v>
      </c>
      <c r="AX63" s="22">
        <f t="shared" si="3"/>
        <v>138680.66999999998</v>
      </c>
      <c r="AY63" s="6"/>
      <c r="AZ63" s="6">
        <f t="shared" si="27"/>
        <v>138680.66999999998</v>
      </c>
      <c r="BA63" s="6">
        <v>31112.28</v>
      </c>
      <c r="BB63" s="6">
        <v>64928.62</v>
      </c>
      <c r="BC63" s="6"/>
      <c r="BD63" s="6"/>
      <c r="BE63" s="6"/>
      <c r="BF63" s="6"/>
    </row>
    <row r="64" spans="1:58" ht="11.25" customHeight="1">
      <c r="A64" s="24" t="s">
        <v>59</v>
      </c>
      <c r="B64" s="21">
        <v>42308</v>
      </c>
      <c r="C64" s="6"/>
      <c r="D64" s="6"/>
      <c r="E64" s="6"/>
      <c r="F64" s="6"/>
      <c r="G64" s="6"/>
      <c r="H64" s="6">
        <f t="shared" si="5"/>
        <v>0</v>
      </c>
      <c r="I64" s="6"/>
      <c r="J64" s="6"/>
      <c r="K64" s="6"/>
      <c r="L64" s="6"/>
      <c r="M64" s="6"/>
      <c r="N64" s="6"/>
      <c r="O64" s="6"/>
      <c r="P64" s="6"/>
      <c r="Q64" s="6">
        <f t="shared" si="31"/>
        <v>0</v>
      </c>
      <c r="R64" s="22">
        <f t="shared" si="32"/>
        <v>0</v>
      </c>
      <c r="S64" s="6"/>
      <c r="T64" s="6">
        <v>12321.74</v>
      </c>
      <c r="U64" s="6">
        <v>62860</v>
      </c>
      <c r="V64" s="6"/>
      <c r="W64" s="6">
        <f t="shared" si="34"/>
        <v>75181.74</v>
      </c>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f t="shared" si="33"/>
        <v>0</v>
      </c>
      <c r="AX64" s="22">
        <f t="shared" si="3"/>
        <v>75181.74</v>
      </c>
      <c r="AY64" s="6"/>
      <c r="AZ64" s="6">
        <f t="shared" si="27"/>
        <v>75181.74</v>
      </c>
      <c r="BA64" s="6">
        <v>59225.34</v>
      </c>
      <c r="BB64" s="6">
        <v>3634.69</v>
      </c>
      <c r="BC64" s="6"/>
      <c r="BD64" s="6"/>
      <c r="BE64" s="6"/>
      <c r="BF64" s="6"/>
    </row>
    <row r="65" spans="1:58" ht="11.25" customHeight="1">
      <c r="A65" s="24" t="s">
        <v>59</v>
      </c>
      <c r="B65" s="21">
        <v>42338</v>
      </c>
      <c r="C65" s="6"/>
      <c r="D65" s="6"/>
      <c r="E65" s="6"/>
      <c r="F65" s="6"/>
      <c r="G65" s="6"/>
      <c r="H65" s="6">
        <f t="shared" si="5"/>
        <v>0</v>
      </c>
      <c r="I65" s="6"/>
      <c r="J65" s="6"/>
      <c r="K65" s="6"/>
      <c r="L65" s="6"/>
      <c r="M65" s="6"/>
      <c r="N65" s="6"/>
      <c r="O65" s="6"/>
      <c r="P65" s="6"/>
      <c r="Q65" s="6">
        <f t="shared" si="31"/>
        <v>0</v>
      </c>
      <c r="R65" s="22">
        <f t="shared" si="32"/>
        <v>0</v>
      </c>
      <c r="S65" s="6"/>
      <c r="T65" s="6"/>
      <c r="U65" s="6"/>
      <c r="V65" s="6"/>
      <c r="W65" s="6">
        <f t="shared" si="34"/>
        <v>0</v>
      </c>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f t="shared" si="33"/>
        <v>0</v>
      </c>
      <c r="AX65" s="22">
        <f t="shared" si="3"/>
        <v>0</v>
      </c>
      <c r="AY65" s="6"/>
      <c r="AZ65" s="6">
        <f t="shared" si="27"/>
        <v>0</v>
      </c>
      <c r="BA65" s="6"/>
      <c r="BB65" s="6"/>
      <c r="BC65" s="6"/>
      <c r="BD65" s="6"/>
      <c r="BE65" s="6"/>
      <c r="BF65" s="6"/>
    </row>
    <row r="66" spans="1:59" s="59" customFormat="1" ht="11.25" customHeight="1">
      <c r="A66" s="25" t="s">
        <v>59</v>
      </c>
      <c r="B66" s="25" t="s">
        <v>20</v>
      </c>
      <c r="C66" s="58">
        <f aca="true" t="shared" si="35" ref="C66:AV66">SUM(C54:C65)</f>
        <v>0</v>
      </c>
      <c r="D66" s="58">
        <f t="shared" si="35"/>
        <v>0</v>
      </c>
      <c r="E66" s="58">
        <f t="shared" si="35"/>
        <v>0</v>
      </c>
      <c r="F66" s="58">
        <f t="shared" si="35"/>
        <v>0</v>
      </c>
      <c r="G66" s="58">
        <f t="shared" si="35"/>
        <v>198499</v>
      </c>
      <c r="H66" s="58">
        <f t="shared" si="35"/>
        <v>198499</v>
      </c>
      <c r="I66" s="58">
        <f t="shared" si="35"/>
        <v>0</v>
      </c>
      <c r="J66" s="58">
        <f t="shared" si="35"/>
        <v>0</v>
      </c>
      <c r="K66" s="58">
        <f t="shared" si="35"/>
        <v>0</v>
      </c>
      <c r="L66" s="58">
        <f>SUM(L54:L65)</f>
        <v>0</v>
      </c>
      <c r="M66" s="58"/>
      <c r="N66" s="58"/>
      <c r="O66" s="58"/>
      <c r="P66" s="58"/>
      <c r="Q66" s="58">
        <f>SUM(Q54:Q65)</f>
        <v>0</v>
      </c>
      <c r="R66" s="58">
        <f>SUM(R54:R65)</f>
        <v>198499</v>
      </c>
      <c r="S66" s="58">
        <f t="shared" si="35"/>
        <v>394808.255</v>
      </c>
      <c r="T66" s="58">
        <f t="shared" si="35"/>
        <v>551207.82</v>
      </c>
      <c r="U66" s="58">
        <f>SUM(U54:U65)</f>
        <v>610451.455</v>
      </c>
      <c r="V66" s="58">
        <f t="shared" si="35"/>
        <v>365000.16500000004</v>
      </c>
      <c r="W66" s="58">
        <f t="shared" si="35"/>
        <v>1526659.44</v>
      </c>
      <c r="X66" s="58">
        <f t="shared" si="35"/>
        <v>0</v>
      </c>
      <c r="Y66" s="58">
        <f t="shared" si="35"/>
        <v>0</v>
      </c>
      <c r="Z66" s="58">
        <f t="shared" si="35"/>
        <v>0</v>
      </c>
      <c r="AA66" s="58">
        <f t="shared" si="35"/>
        <v>0</v>
      </c>
      <c r="AB66" s="58">
        <f t="shared" si="35"/>
        <v>12196.08</v>
      </c>
      <c r="AC66" s="58">
        <f t="shared" si="35"/>
        <v>0</v>
      </c>
      <c r="AD66" s="58">
        <f t="shared" si="35"/>
        <v>0</v>
      </c>
      <c r="AE66" s="58">
        <f t="shared" si="35"/>
        <v>0</v>
      </c>
      <c r="AF66" s="58">
        <f t="shared" si="35"/>
        <v>0</v>
      </c>
      <c r="AG66" s="58">
        <f t="shared" si="35"/>
        <v>0</v>
      </c>
      <c r="AH66" s="58">
        <f t="shared" si="35"/>
        <v>0</v>
      </c>
      <c r="AI66" s="58">
        <f t="shared" si="35"/>
        <v>0</v>
      </c>
      <c r="AJ66" s="58">
        <f t="shared" si="35"/>
        <v>0</v>
      </c>
      <c r="AK66" s="58">
        <f t="shared" si="35"/>
        <v>0</v>
      </c>
      <c r="AL66" s="58">
        <f t="shared" si="35"/>
        <v>0</v>
      </c>
      <c r="AM66" s="58">
        <f t="shared" si="35"/>
        <v>0</v>
      </c>
      <c r="AN66" s="58">
        <f t="shared" si="35"/>
        <v>0</v>
      </c>
      <c r="AO66" s="58">
        <f t="shared" si="35"/>
        <v>0</v>
      </c>
      <c r="AP66" s="58">
        <f t="shared" si="35"/>
        <v>0</v>
      </c>
      <c r="AQ66" s="58">
        <f t="shared" si="35"/>
        <v>0</v>
      </c>
      <c r="AR66" s="58">
        <f>SUM(AR54:AR65)</f>
        <v>0</v>
      </c>
      <c r="AS66" s="58">
        <f t="shared" si="35"/>
        <v>0</v>
      </c>
      <c r="AT66" s="58">
        <f t="shared" si="35"/>
        <v>0</v>
      </c>
      <c r="AU66" s="58">
        <f t="shared" si="35"/>
        <v>0</v>
      </c>
      <c r="AV66" s="58">
        <f t="shared" si="35"/>
        <v>0</v>
      </c>
      <c r="AW66" s="58">
        <f>SUM(AW54:AW65)</f>
        <v>0</v>
      </c>
      <c r="AX66" s="58">
        <f aca="true" t="shared" si="36" ref="AX66:AX129">S66+W66+X66+Y66+Z66+AA66+AB66+AW66</f>
        <v>1933663.775</v>
      </c>
      <c r="AY66" s="58"/>
      <c r="AZ66" s="58">
        <f t="shared" si="27"/>
        <v>1921467.6949999998</v>
      </c>
      <c r="BA66" s="58">
        <f aca="true" t="shared" si="37" ref="BA66:BG66">SUM(BA54:BA65)</f>
        <v>293087.57</v>
      </c>
      <c r="BB66" s="58">
        <f t="shared" si="37"/>
        <v>507647.99500000005</v>
      </c>
      <c r="BC66" s="58">
        <f t="shared" si="37"/>
        <v>194378.255</v>
      </c>
      <c r="BD66" s="58">
        <f t="shared" si="37"/>
        <v>49362</v>
      </c>
      <c r="BE66" s="58">
        <f t="shared" si="37"/>
        <v>52294</v>
      </c>
      <c r="BF66" s="58">
        <f t="shared" si="37"/>
        <v>0</v>
      </c>
      <c r="BG66" s="58">
        <f t="shared" si="37"/>
        <v>0</v>
      </c>
    </row>
    <row r="67" spans="1:58" ht="11.25" customHeight="1">
      <c r="A67" s="20" t="s">
        <v>163</v>
      </c>
      <c r="B67" s="21">
        <v>42004</v>
      </c>
      <c r="C67" s="6"/>
      <c r="D67" s="6">
        <v>14500</v>
      </c>
      <c r="E67" s="6"/>
      <c r="F67" s="6"/>
      <c r="G67" s="6">
        <v>11000</v>
      </c>
      <c r="H67" s="6">
        <f t="shared" si="5"/>
        <v>11000</v>
      </c>
      <c r="I67" s="6"/>
      <c r="J67" s="6"/>
      <c r="K67" s="6"/>
      <c r="L67" s="6"/>
      <c r="M67" s="6"/>
      <c r="N67" s="6"/>
      <c r="O67" s="6"/>
      <c r="P67" s="6"/>
      <c r="Q67" s="6">
        <f aca="true" t="shared" si="38" ref="Q67:Q78">SUM(L67:P67)</f>
        <v>0</v>
      </c>
      <c r="R67" s="22">
        <f aca="true" t="shared" si="39" ref="R67:R78">SUM(C67:E67)+SUM(H67:K67)+Q67</f>
        <v>25500</v>
      </c>
      <c r="S67" s="6"/>
      <c r="T67" s="6">
        <v>20600</v>
      </c>
      <c r="U67" s="6"/>
      <c r="V67" s="6"/>
      <c r="W67" s="6">
        <f>T67+V67+U67</f>
        <v>20600</v>
      </c>
      <c r="X67" s="6">
        <v>7500</v>
      </c>
      <c r="Y67" s="6"/>
      <c r="Z67" s="6"/>
      <c r="AA67" s="6"/>
      <c r="AB67" s="6"/>
      <c r="AC67" s="6"/>
      <c r="AD67" s="6"/>
      <c r="AE67" s="6"/>
      <c r="AF67" s="6"/>
      <c r="AG67" s="6"/>
      <c r="AH67" s="6"/>
      <c r="AI67" s="6"/>
      <c r="AJ67" s="6"/>
      <c r="AK67" s="6"/>
      <c r="AL67" s="6"/>
      <c r="AM67" s="6"/>
      <c r="AN67" s="6"/>
      <c r="AO67" s="6"/>
      <c r="AP67" s="6"/>
      <c r="AQ67" s="6"/>
      <c r="AR67" s="6"/>
      <c r="AS67" s="6"/>
      <c r="AT67" s="6"/>
      <c r="AU67" s="6"/>
      <c r="AV67" s="6"/>
      <c r="AW67" s="6">
        <f aca="true" t="shared" si="40" ref="AW67:AW78">SUM(AC67:AV67)</f>
        <v>0</v>
      </c>
      <c r="AX67" s="22">
        <f t="shared" si="36"/>
        <v>28100</v>
      </c>
      <c r="AY67" s="6"/>
      <c r="AZ67" s="6">
        <f t="shared" si="27"/>
        <v>20600</v>
      </c>
      <c r="BA67" s="6"/>
      <c r="BB67" s="6"/>
      <c r="BC67" s="6"/>
      <c r="BD67" s="6"/>
      <c r="BE67" s="6"/>
      <c r="BF67" s="6"/>
    </row>
    <row r="68" spans="1:58" ht="11.25" customHeight="1">
      <c r="A68" s="24" t="s">
        <v>163</v>
      </c>
      <c r="B68" s="21">
        <v>42035</v>
      </c>
      <c r="C68" s="6"/>
      <c r="D68" s="6">
        <v>4000</v>
      </c>
      <c r="E68" s="6"/>
      <c r="F68" s="6"/>
      <c r="G68" s="6">
        <v>15500</v>
      </c>
      <c r="H68" s="6">
        <f t="shared" si="5"/>
        <v>15500</v>
      </c>
      <c r="I68" s="6"/>
      <c r="J68" s="6"/>
      <c r="K68" s="6"/>
      <c r="L68" s="6"/>
      <c r="M68" s="6"/>
      <c r="N68" s="6"/>
      <c r="O68" s="6"/>
      <c r="P68" s="6"/>
      <c r="Q68" s="6">
        <f t="shared" si="38"/>
        <v>0</v>
      </c>
      <c r="R68" s="22">
        <f t="shared" si="39"/>
        <v>19500</v>
      </c>
      <c r="S68" s="6"/>
      <c r="T68" s="6"/>
      <c r="U68" s="6">
        <v>48900</v>
      </c>
      <c r="V68" s="6"/>
      <c r="W68" s="6">
        <f aca="true" t="shared" si="41" ref="W68:W78">T68+V68+U68</f>
        <v>48900</v>
      </c>
      <c r="X68" s="6">
        <v>7700</v>
      </c>
      <c r="Y68" s="6"/>
      <c r="Z68" s="6"/>
      <c r="AA68" s="6"/>
      <c r="AB68" s="6">
        <v>5567</v>
      </c>
      <c r="AC68" s="6"/>
      <c r="AD68" s="6"/>
      <c r="AE68" s="6"/>
      <c r="AF68" s="6"/>
      <c r="AG68" s="6"/>
      <c r="AH68" s="6"/>
      <c r="AI68" s="6"/>
      <c r="AJ68" s="6"/>
      <c r="AK68" s="6"/>
      <c r="AL68" s="6"/>
      <c r="AM68" s="6"/>
      <c r="AN68" s="6"/>
      <c r="AO68" s="6"/>
      <c r="AP68" s="6"/>
      <c r="AQ68" s="6"/>
      <c r="AR68" s="6"/>
      <c r="AS68" s="6"/>
      <c r="AT68" s="6"/>
      <c r="AU68" s="6"/>
      <c r="AV68" s="6"/>
      <c r="AW68" s="6">
        <f t="shared" si="40"/>
        <v>0</v>
      </c>
      <c r="AX68" s="22">
        <f t="shared" si="36"/>
        <v>62167</v>
      </c>
      <c r="AY68" s="6"/>
      <c r="AZ68" s="6">
        <f t="shared" si="27"/>
        <v>48900</v>
      </c>
      <c r="BA68" s="6"/>
      <c r="BB68" s="6"/>
      <c r="BC68" s="6"/>
      <c r="BD68" s="6"/>
      <c r="BE68" s="6"/>
      <c r="BF68" s="6"/>
    </row>
    <row r="69" spans="1:58" ht="11.25" customHeight="1">
      <c r="A69" s="24" t="s">
        <v>163</v>
      </c>
      <c r="B69" s="21">
        <v>42063</v>
      </c>
      <c r="C69" s="6"/>
      <c r="D69" s="6">
        <v>6000</v>
      </c>
      <c r="E69" s="6"/>
      <c r="F69" s="6"/>
      <c r="G69" s="6">
        <v>7000</v>
      </c>
      <c r="H69" s="6">
        <f t="shared" si="5"/>
        <v>7000</v>
      </c>
      <c r="I69" s="6"/>
      <c r="J69" s="6"/>
      <c r="K69" s="6"/>
      <c r="L69" s="6"/>
      <c r="M69" s="6"/>
      <c r="N69" s="6"/>
      <c r="O69" s="6"/>
      <c r="P69" s="6"/>
      <c r="Q69" s="6">
        <f t="shared" si="38"/>
        <v>0</v>
      </c>
      <c r="R69" s="22">
        <f t="shared" si="39"/>
        <v>13000</v>
      </c>
      <c r="S69" s="6"/>
      <c r="T69" s="6"/>
      <c r="U69" s="6">
        <v>47803</v>
      </c>
      <c r="V69" s="6"/>
      <c r="W69" s="6">
        <f t="shared" si="41"/>
        <v>47803</v>
      </c>
      <c r="X69" s="6">
        <v>12930</v>
      </c>
      <c r="Y69" s="6"/>
      <c r="Z69" s="6"/>
      <c r="AA69" s="6"/>
      <c r="AB69" s="6">
        <v>6600</v>
      </c>
      <c r="AC69" s="6"/>
      <c r="AD69" s="6"/>
      <c r="AE69" s="6"/>
      <c r="AF69" s="6"/>
      <c r="AG69" s="6"/>
      <c r="AH69" s="6"/>
      <c r="AI69" s="6"/>
      <c r="AJ69" s="6"/>
      <c r="AK69" s="6"/>
      <c r="AL69" s="6"/>
      <c r="AM69" s="6"/>
      <c r="AN69" s="6"/>
      <c r="AO69" s="6"/>
      <c r="AP69" s="6"/>
      <c r="AQ69" s="6"/>
      <c r="AR69" s="6"/>
      <c r="AS69" s="6"/>
      <c r="AT69" s="6"/>
      <c r="AU69" s="6"/>
      <c r="AV69" s="6"/>
      <c r="AW69" s="6">
        <f t="shared" si="40"/>
        <v>0</v>
      </c>
      <c r="AX69" s="22">
        <f t="shared" si="36"/>
        <v>67333</v>
      </c>
      <c r="AY69" s="6"/>
      <c r="AZ69" s="6">
        <f t="shared" si="27"/>
        <v>47803</v>
      </c>
      <c r="BA69" s="6"/>
      <c r="BB69" s="6"/>
      <c r="BC69" s="6"/>
      <c r="BD69" s="6"/>
      <c r="BE69" s="6"/>
      <c r="BF69" s="6"/>
    </row>
    <row r="70" spans="1:58" ht="11.25" customHeight="1">
      <c r="A70" s="24" t="s">
        <v>163</v>
      </c>
      <c r="B70" s="21">
        <v>42094</v>
      </c>
      <c r="C70" s="6"/>
      <c r="D70" s="6">
        <v>24745</v>
      </c>
      <c r="E70" s="6"/>
      <c r="F70" s="6"/>
      <c r="G70" s="6">
        <v>12500</v>
      </c>
      <c r="H70" s="6">
        <f t="shared" si="5"/>
        <v>12500</v>
      </c>
      <c r="I70" s="6"/>
      <c r="J70" s="6"/>
      <c r="K70" s="6"/>
      <c r="L70" s="6"/>
      <c r="M70" s="6"/>
      <c r="N70" s="6"/>
      <c r="O70" s="6"/>
      <c r="P70" s="6"/>
      <c r="Q70" s="6">
        <f t="shared" si="38"/>
        <v>0</v>
      </c>
      <c r="R70" s="22">
        <f t="shared" si="39"/>
        <v>37245</v>
      </c>
      <c r="S70" s="6"/>
      <c r="T70" s="6">
        <v>65095</v>
      </c>
      <c r="U70" s="6"/>
      <c r="V70" s="6"/>
      <c r="W70" s="6">
        <f t="shared" si="41"/>
        <v>65095</v>
      </c>
      <c r="X70" s="6">
        <v>8000</v>
      </c>
      <c r="Y70" s="6"/>
      <c r="Z70" s="6"/>
      <c r="AA70" s="6"/>
      <c r="AB70" s="6">
        <v>2000</v>
      </c>
      <c r="AC70" s="6"/>
      <c r="AD70" s="6"/>
      <c r="AE70" s="6"/>
      <c r="AF70" s="6"/>
      <c r="AG70" s="6"/>
      <c r="AH70" s="6"/>
      <c r="AI70" s="6"/>
      <c r="AJ70" s="6"/>
      <c r="AK70" s="6"/>
      <c r="AL70" s="6"/>
      <c r="AM70" s="6"/>
      <c r="AN70" s="6"/>
      <c r="AO70" s="6"/>
      <c r="AP70" s="6"/>
      <c r="AQ70" s="6"/>
      <c r="AR70" s="6"/>
      <c r="AS70" s="6"/>
      <c r="AT70" s="6"/>
      <c r="AU70" s="6"/>
      <c r="AV70" s="6"/>
      <c r="AW70" s="6">
        <f t="shared" si="40"/>
        <v>0</v>
      </c>
      <c r="AX70" s="22">
        <f t="shared" si="36"/>
        <v>75095</v>
      </c>
      <c r="AY70" s="6"/>
      <c r="AZ70" s="6">
        <f t="shared" si="27"/>
        <v>65095</v>
      </c>
      <c r="BA70" s="6"/>
      <c r="BB70" s="6"/>
      <c r="BC70" s="6"/>
      <c r="BD70" s="6"/>
      <c r="BE70" s="6"/>
      <c r="BF70" s="6"/>
    </row>
    <row r="71" spans="1:58" ht="11.25" customHeight="1">
      <c r="A71" s="24" t="s">
        <v>163</v>
      </c>
      <c r="B71" s="21">
        <v>42124</v>
      </c>
      <c r="C71" s="6"/>
      <c r="D71" s="6">
        <v>14700</v>
      </c>
      <c r="E71" s="6"/>
      <c r="F71" s="6"/>
      <c r="G71" s="6">
        <v>34290</v>
      </c>
      <c r="H71" s="6">
        <f t="shared" si="5"/>
        <v>34290</v>
      </c>
      <c r="I71" s="6"/>
      <c r="J71" s="6"/>
      <c r="K71" s="6"/>
      <c r="L71" s="6"/>
      <c r="M71" s="6"/>
      <c r="N71" s="6"/>
      <c r="O71" s="6"/>
      <c r="P71" s="6"/>
      <c r="Q71" s="6">
        <f t="shared" si="38"/>
        <v>0</v>
      </c>
      <c r="R71" s="22">
        <f t="shared" si="39"/>
        <v>48990</v>
      </c>
      <c r="S71" s="6"/>
      <c r="T71" s="6"/>
      <c r="U71" s="6">
        <v>93868</v>
      </c>
      <c r="V71" s="6"/>
      <c r="W71" s="6">
        <f t="shared" si="41"/>
        <v>93868</v>
      </c>
      <c r="X71" s="6">
        <v>18500</v>
      </c>
      <c r="Y71" s="6"/>
      <c r="Z71" s="6"/>
      <c r="AA71" s="6"/>
      <c r="AB71" s="6">
        <v>10200</v>
      </c>
      <c r="AC71" s="6"/>
      <c r="AD71" s="6"/>
      <c r="AE71" s="6"/>
      <c r="AF71" s="6"/>
      <c r="AG71" s="6"/>
      <c r="AH71" s="6"/>
      <c r="AI71" s="6"/>
      <c r="AJ71" s="6"/>
      <c r="AK71" s="6"/>
      <c r="AL71" s="6"/>
      <c r="AM71" s="6"/>
      <c r="AN71" s="6"/>
      <c r="AO71" s="6"/>
      <c r="AP71" s="6"/>
      <c r="AQ71" s="6"/>
      <c r="AR71" s="6"/>
      <c r="AS71" s="6"/>
      <c r="AT71" s="6"/>
      <c r="AU71" s="6"/>
      <c r="AV71" s="6"/>
      <c r="AW71" s="6">
        <f t="shared" si="40"/>
        <v>0</v>
      </c>
      <c r="AX71" s="22">
        <f t="shared" si="36"/>
        <v>122568</v>
      </c>
      <c r="AY71" s="6"/>
      <c r="AZ71" s="6">
        <f t="shared" si="27"/>
        <v>93868</v>
      </c>
      <c r="BA71" s="6"/>
      <c r="BB71" s="6"/>
      <c r="BC71" s="6"/>
      <c r="BD71" s="6"/>
      <c r="BE71" s="6"/>
      <c r="BF71" s="6"/>
    </row>
    <row r="72" spans="1:58" ht="11.25" customHeight="1">
      <c r="A72" s="26" t="s">
        <v>163</v>
      </c>
      <c r="B72" s="21">
        <v>42155</v>
      </c>
      <c r="C72" s="6"/>
      <c r="D72" s="6">
        <v>21000</v>
      </c>
      <c r="E72" s="6"/>
      <c r="F72" s="6"/>
      <c r="G72" s="6">
        <v>24500</v>
      </c>
      <c r="H72" s="6">
        <f t="shared" si="5"/>
        <v>24500</v>
      </c>
      <c r="I72" s="6"/>
      <c r="J72" s="6"/>
      <c r="K72" s="6"/>
      <c r="L72" s="6"/>
      <c r="M72" s="6"/>
      <c r="N72" s="6"/>
      <c r="O72" s="6"/>
      <c r="P72" s="6"/>
      <c r="Q72" s="6">
        <f t="shared" si="38"/>
        <v>0</v>
      </c>
      <c r="R72" s="22">
        <f t="shared" si="39"/>
        <v>45500</v>
      </c>
      <c r="S72" s="6"/>
      <c r="T72" s="6"/>
      <c r="U72" s="6">
        <v>67980</v>
      </c>
      <c r="V72" s="6"/>
      <c r="W72" s="6">
        <f t="shared" si="41"/>
        <v>67980</v>
      </c>
      <c r="X72" s="6">
        <v>10000</v>
      </c>
      <c r="Y72" s="6"/>
      <c r="Z72" s="6"/>
      <c r="AA72" s="6"/>
      <c r="AB72" s="6"/>
      <c r="AC72" s="6"/>
      <c r="AD72" s="6"/>
      <c r="AE72" s="6"/>
      <c r="AF72" s="6"/>
      <c r="AG72" s="6"/>
      <c r="AH72" s="6"/>
      <c r="AI72" s="6"/>
      <c r="AJ72" s="6">
        <v>2200</v>
      </c>
      <c r="AK72" s="6"/>
      <c r="AL72" s="6"/>
      <c r="AM72" s="6"/>
      <c r="AN72" s="6"/>
      <c r="AO72" s="6"/>
      <c r="AP72" s="6"/>
      <c r="AQ72" s="6"/>
      <c r="AR72" s="6"/>
      <c r="AS72" s="6"/>
      <c r="AT72" s="6"/>
      <c r="AU72" s="6"/>
      <c r="AV72" s="6"/>
      <c r="AW72" s="6">
        <f t="shared" si="40"/>
        <v>2200</v>
      </c>
      <c r="AX72" s="22">
        <f t="shared" si="36"/>
        <v>80180</v>
      </c>
      <c r="AY72" s="6"/>
      <c r="AZ72" s="6">
        <f t="shared" si="27"/>
        <v>67980</v>
      </c>
      <c r="BA72" s="6"/>
      <c r="BB72" s="6"/>
      <c r="BC72" s="6"/>
      <c r="BD72" s="6"/>
      <c r="BE72" s="6"/>
      <c r="BF72" s="6"/>
    </row>
    <row r="73" spans="1:58" ht="11.25" customHeight="1">
      <c r="A73" s="24" t="s">
        <v>163</v>
      </c>
      <c r="B73" s="21">
        <v>42185</v>
      </c>
      <c r="C73" s="6"/>
      <c r="D73" s="6">
        <v>24000</v>
      </c>
      <c r="E73" s="6"/>
      <c r="F73" s="6"/>
      <c r="G73" s="6">
        <v>17098.021</v>
      </c>
      <c r="H73" s="6">
        <f t="shared" si="5"/>
        <v>17098.021</v>
      </c>
      <c r="I73" s="6"/>
      <c r="J73" s="6"/>
      <c r="K73" s="6"/>
      <c r="L73" s="6"/>
      <c r="M73" s="6"/>
      <c r="N73" s="6"/>
      <c r="O73" s="6"/>
      <c r="P73" s="6"/>
      <c r="Q73" s="6">
        <f t="shared" si="38"/>
        <v>0</v>
      </c>
      <c r="R73" s="22">
        <f t="shared" si="39"/>
        <v>41098.021</v>
      </c>
      <c r="S73" s="6"/>
      <c r="T73" s="6"/>
      <c r="U73" s="6">
        <v>92888</v>
      </c>
      <c r="V73" s="6"/>
      <c r="W73" s="6">
        <f t="shared" si="41"/>
        <v>92888</v>
      </c>
      <c r="X73" s="6">
        <v>16240</v>
      </c>
      <c r="Y73" s="6"/>
      <c r="Z73" s="6"/>
      <c r="AA73" s="6"/>
      <c r="AB73" s="6">
        <v>6697</v>
      </c>
      <c r="AC73" s="6"/>
      <c r="AD73" s="6"/>
      <c r="AE73" s="6"/>
      <c r="AF73" s="6"/>
      <c r="AG73" s="6"/>
      <c r="AH73" s="6"/>
      <c r="AI73" s="6"/>
      <c r="AJ73" s="6"/>
      <c r="AK73" s="6"/>
      <c r="AL73" s="6"/>
      <c r="AM73" s="6"/>
      <c r="AN73" s="6"/>
      <c r="AO73" s="6"/>
      <c r="AP73" s="6"/>
      <c r="AQ73" s="6"/>
      <c r="AR73" s="6"/>
      <c r="AS73" s="6"/>
      <c r="AT73" s="6"/>
      <c r="AU73" s="6"/>
      <c r="AV73" s="6"/>
      <c r="AW73" s="6">
        <f t="shared" si="40"/>
        <v>0</v>
      </c>
      <c r="AX73" s="22">
        <f t="shared" si="36"/>
        <v>115825</v>
      </c>
      <c r="AY73" s="6"/>
      <c r="AZ73" s="6">
        <f t="shared" si="27"/>
        <v>92888</v>
      </c>
      <c r="BA73" s="6"/>
      <c r="BB73" s="6"/>
      <c r="BC73" s="6"/>
      <c r="BD73" s="6"/>
      <c r="BE73" s="6"/>
      <c r="BF73" s="6"/>
    </row>
    <row r="74" spans="1:58" ht="11.25" customHeight="1">
      <c r="A74" s="24" t="s">
        <v>163</v>
      </c>
      <c r="B74" s="21">
        <v>42216</v>
      </c>
      <c r="C74" s="6"/>
      <c r="D74" s="6">
        <v>17883</v>
      </c>
      <c r="E74" s="6"/>
      <c r="F74" s="6"/>
      <c r="G74" s="6">
        <v>40961</v>
      </c>
      <c r="H74" s="6">
        <f t="shared" si="5"/>
        <v>40961</v>
      </c>
      <c r="I74" s="6"/>
      <c r="J74" s="6"/>
      <c r="K74" s="6"/>
      <c r="L74" s="6"/>
      <c r="M74" s="6"/>
      <c r="N74" s="6"/>
      <c r="O74" s="6"/>
      <c r="P74" s="6"/>
      <c r="Q74" s="6">
        <f t="shared" si="38"/>
        <v>0</v>
      </c>
      <c r="R74" s="22">
        <f t="shared" si="39"/>
        <v>58844</v>
      </c>
      <c r="S74" s="6"/>
      <c r="T74" s="6"/>
      <c r="U74" s="6">
        <v>112381</v>
      </c>
      <c r="V74" s="6"/>
      <c r="W74" s="6">
        <f t="shared" si="41"/>
        <v>112381</v>
      </c>
      <c r="X74" s="6">
        <v>13400</v>
      </c>
      <c r="Y74" s="6"/>
      <c r="Z74" s="6"/>
      <c r="AA74" s="6"/>
      <c r="AB74" s="6">
        <v>14331</v>
      </c>
      <c r="AC74" s="6"/>
      <c r="AD74" s="6"/>
      <c r="AE74" s="6"/>
      <c r="AF74" s="6"/>
      <c r="AG74" s="6"/>
      <c r="AH74" s="6"/>
      <c r="AI74" s="6"/>
      <c r="AJ74" s="6"/>
      <c r="AK74" s="6"/>
      <c r="AL74" s="6"/>
      <c r="AM74" s="6"/>
      <c r="AN74" s="6"/>
      <c r="AO74" s="6"/>
      <c r="AP74" s="6"/>
      <c r="AQ74" s="6"/>
      <c r="AR74" s="6"/>
      <c r="AS74" s="6"/>
      <c r="AT74" s="6"/>
      <c r="AU74" s="6"/>
      <c r="AV74" s="6"/>
      <c r="AW74" s="6">
        <f t="shared" si="40"/>
        <v>0</v>
      </c>
      <c r="AX74" s="22">
        <f t="shared" si="36"/>
        <v>140112</v>
      </c>
      <c r="AY74" s="6"/>
      <c r="AZ74" s="6">
        <f t="shared" si="27"/>
        <v>112381</v>
      </c>
      <c r="BA74" s="6"/>
      <c r="BB74" s="6"/>
      <c r="BC74" s="6"/>
      <c r="BD74" s="6"/>
      <c r="BE74" s="6"/>
      <c r="BF74" s="6"/>
    </row>
    <row r="75" spans="1:58" ht="11.25" customHeight="1">
      <c r="A75" s="24" t="s">
        <v>163</v>
      </c>
      <c r="B75" s="21">
        <v>42247</v>
      </c>
      <c r="C75" s="6"/>
      <c r="D75" s="6">
        <v>4500</v>
      </c>
      <c r="E75" s="6"/>
      <c r="F75" s="6"/>
      <c r="G75" s="6">
        <v>16500</v>
      </c>
      <c r="H75" s="6">
        <f t="shared" si="5"/>
        <v>16500</v>
      </c>
      <c r="I75" s="6"/>
      <c r="J75" s="6"/>
      <c r="K75" s="6"/>
      <c r="L75" s="6"/>
      <c r="M75" s="6"/>
      <c r="N75" s="6"/>
      <c r="O75" s="6"/>
      <c r="P75" s="6"/>
      <c r="Q75" s="6">
        <f t="shared" si="38"/>
        <v>0</v>
      </c>
      <c r="R75" s="22">
        <f t="shared" si="39"/>
        <v>21000</v>
      </c>
      <c r="S75" s="6"/>
      <c r="T75" s="6"/>
      <c r="U75" s="6">
        <v>36648</v>
      </c>
      <c r="V75" s="6"/>
      <c r="W75" s="6">
        <f t="shared" si="41"/>
        <v>36648</v>
      </c>
      <c r="X75" s="6">
        <v>19995</v>
      </c>
      <c r="Y75" s="6"/>
      <c r="Z75" s="6"/>
      <c r="AA75" s="6"/>
      <c r="AB75" s="6"/>
      <c r="AC75" s="6"/>
      <c r="AD75" s="6"/>
      <c r="AE75" s="6"/>
      <c r="AF75" s="6"/>
      <c r="AG75" s="6"/>
      <c r="AH75" s="6"/>
      <c r="AI75" s="6"/>
      <c r="AJ75" s="6">
        <v>2000</v>
      </c>
      <c r="AK75" s="6"/>
      <c r="AL75" s="6"/>
      <c r="AM75" s="6"/>
      <c r="AN75" s="6"/>
      <c r="AO75" s="6"/>
      <c r="AP75" s="6"/>
      <c r="AQ75" s="6"/>
      <c r="AR75" s="6"/>
      <c r="AS75" s="6"/>
      <c r="AT75" s="6"/>
      <c r="AU75" s="6"/>
      <c r="AV75" s="6"/>
      <c r="AW75" s="6">
        <f t="shared" si="40"/>
        <v>2000</v>
      </c>
      <c r="AX75" s="22">
        <f t="shared" si="36"/>
        <v>58643</v>
      </c>
      <c r="AY75" s="6"/>
      <c r="AZ75" s="6">
        <f t="shared" si="27"/>
        <v>36648</v>
      </c>
      <c r="BA75" s="6"/>
      <c r="BB75" s="6"/>
      <c r="BC75" s="6"/>
      <c r="BD75" s="6"/>
      <c r="BE75" s="6"/>
      <c r="BF75" s="6"/>
    </row>
    <row r="76" spans="1:58" ht="11.25" customHeight="1">
      <c r="A76" s="24" t="s">
        <v>163</v>
      </c>
      <c r="B76" s="21">
        <v>42277</v>
      </c>
      <c r="C76" s="6"/>
      <c r="D76" s="28">
        <v>4598</v>
      </c>
      <c r="E76" s="28"/>
      <c r="F76" s="28"/>
      <c r="G76" s="28">
        <v>33970</v>
      </c>
      <c r="H76" s="6">
        <f t="shared" si="5"/>
        <v>33970</v>
      </c>
      <c r="I76" s="6"/>
      <c r="J76" s="6"/>
      <c r="K76" s="6"/>
      <c r="L76" s="6"/>
      <c r="M76" s="6"/>
      <c r="N76" s="6"/>
      <c r="O76" s="6"/>
      <c r="P76" s="6"/>
      <c r="Q76" s="6">
        <f t="shared" si="38"/>
        <v>0</v>
      </c>
      <c r="R76" s="22">
        <f t="shared" si="39"/>
        <v>38568</v>
      </c>
      <c r="S76" s="6"/>
      <c r="T76" s="6"/>
      <c r="U76" s="6">
        <v>112525</v>
      </c>
      <c r="V76" s="6"/>
      <c r="W76" s="6">
        <f t="shared" si="41"/>
        <v>112525</v>
      </c>
      <c r="X76" s="6">
        <v>5400</v>
      </c>
      <c r="Y76" s="6"/>
      <c r="Z76" s="6"/>
      <c r="AA76" s="6"/>
      <c r="AB76" s="6">
        <v>5300</v>
      </c>
      <c r="AC76" s="6"/>
      <c r="AD76" s="6"/>
      <c r="AE76" s="6"/>
      <c r="AF76" s="6"/>
      <c r="AG76" s="6"/>
      <c r="AH76" s="6"/>
      <c r="AI76" s="6"/>
      <c r="AJ76" s="6"/>
      <c r="AK76" s="6"/>
      <c r="AL76" s="6"/>
      <c r="AM76" s="6"/>
      <c r="AN76" s="6"/>
      <c r="AO76" s="6"/>
      <c r="AP76" s="6"/>
      <c r="AQ76" s="6"/>
      <c r="AR76" s="6"/>
      <c r="AS76" s="6"/>
      <c r="AT76" s="6"/>
      <c r="AU76" s="6"/>
      <c r="AV76" s="6"/>
      <c r="AW76" s="6">
        <f t="shared" si="40"/>
        <v>0</v>
      </c>
      <c r="AX76" s="22">
        <f t="shared" si="36"/>
        <v>123225</v>
      </c>
      <c r="AY76" s="6"/>
      <c r="AZ76" s="6">
        <f t="shared" si="27"/>
        <v>112525</v>
      </c>
      <c r="BA76" s="6"/>
      <c r="BB76" s="6"/>
      <c r="BC76" s="6"/>
      <c r="BD76" s="6"/>
      <c r="BE76" s="6"/>
      <c r="BF76" s="6"/>
    </row>
    <row r="77" spans="1:58" ht="11.25" customHeight="1">
      <c r="A77" s="24" t="s">
        <v>163</v>
      </c>
      <c r="B77" s="21">
        <v>42308</v>
      </c>
      <c r="C77" s="6"/>
      <c r="D77" s="6">
        <v>5000</v>
      </c>
      <c r="E77" s="6"/>
      <c r="F77" s="6"/>
      <c r="G77" s="6"/>
      <c r="H77" s="6">
        <f t="shared" si="5"/>
        <v>0</v>
      </c>
      <c r="I77" s="6"/>
      <c r="J77" s="6"/>
      <c r="K77" s="6"/>
      <c r="L77" s="6"/>
      <c r="M77" s="6"/>
      <c r="N77" s="6"/>
      <c r="O77" s="6"/>
      <c r="P77" s="6"/>
      <c r="Q77" s="6">
        <f t="shared" si="38"/>
        <v>0</v>
      </c>
      <c r="R77" s="22">
        <f t="shared" si="39"/>
        <v>5000</v>
      </c>
      <c r="S77" s="6"/>
      <c r="T77" s="6"/>
      <c r="U77" s="6">
        <v>86725</v>
      </c>
      <c r="V77" s="6"/>
      <c r="W77" s="6">
        <f t="shared" si="41"/>
        <v>86725</v>
      </c>
      <c r="X77" s="6">
        <v>16300</v>
      </c>
      <c r="Y77" s="6"/>
      <c r="Z77" s="6"/>
      <c r="AA77" s="6"/>
      <c r="AB77" s="6">
        <v>8800</v>
      </c>
      <c r="AC77" s="6"/>
      <c r="AD77" s="6"/>
      <c r="AE77" s="6"/>
      <c r="AF77" s="6"/>
      <c r="AG77" s="6"/>
      <c r="AH77" s="6"/>
      <c r="AI77" s="6"/>
      <c r="AJ77" s="6"/>
      <c r="AK77" s="6"/>
      <c r="AL77" s="6"/>
      <c r="AM77" s="6"/>
      <c r="AN77" s="6"/>
      <c r="AO77" s="6"/>
      <c r="AP77" s="6"/>
      <c r="AQ77" s="6"/>
      <c r="AR77" s="6"/>
      <c r="AS77" s="6"/>
      <c r="AT77" s="6"/>
      <c r="AU77" s="6"/>
      <c r="AV77" s="6"/>
      <c r="AW77" s="6">
        <f t="shared" si="40"/>
        <v>0</v>
      </c>
      <c r="AX77" s="22">
        <f t="shared" si="36"/>
        <v>111825</v>
      </c>
      <c r="AY77" s="6"/>
      <c r="AZ77" s="6">
        <f t="shared" si="27"/>
        <v>86725</v>
      </c>
      <c r="BA77" s="6"/>
      <c r="BB77" s="6"/>
      <c r="BC77" s="6"/>
      <c r="BD77" s="6"/>
      <c r="BE77" s="6"/>
      <c r="BF77" s="6"/>
    </row>
    <row r="78" spans="1:58" s="19" customFormat="1" ht="11.25" customHeight="1">
      <c r="A78" s="26" t="s">
        <v>163</v>
      </c>
      <c r="B78" s="27">
        <v>42338</v>
      </c>
      <c r="C78" s="28"/>
      <c r="D78" s="28"/>
      <c r="E78" s="28"/>
      <c r="F78" s="28"/>
      <c r="G78" s="28">
        <v>25544.422</v>
      </c>
      <c r="H78" s="6">
        <f t="shared" si="5"/>
        <v>25544.422</v>
      </c>
      <c r="I78" s="28"/>
      <c r="J78" s="28"/>
      <c r="K78" s="28"/>
      <c r="L78" s="28"/>
      <c r="M78" s="28"/>
      <c r="N78" s="28"/>
      <c r="O78" s="28"/>
      <c r="P78" s="28"/>
      <c r="Q78" s="6">
        <f t="shared" si="38"/>
        <v>0</v>
      </c>
      <c r="R78" s="22">
        <f t="shared" si="39"/>
        <v>25544.422</v>
      </c>
      <c r="S78" s="28"/>
      <c r="T78" s="6">
        <v>98008</v>
      </c>
      <c r="U78" s="6"/>
      <c r="V78" s="6"/>
      <c r="W78" s="6">
        <f t="shared" si="41"/>
        <v>98008</v>
      </c>
      <c r="X78" s="6"/>
      <c r="Y78" s="6"/>
      <c r="Z78" s="6"/>
      <c r="AA78" s="6"/>
      <c r="AB78" s="6">
        <v>3813</v>
      </c>
      <c r="AC78" s="6"/>
      <c r="AD78" s="6"/>
      <c r="AE78" s="6"/>
      <c r="AF78" s="6"/>
      <c r="AG78" s="28"/>
      <c r="AH78" s="28"/>
      <c r="AI78" s="28"/>
      <c r="AJ78" s="28"/>
      <c r="AK78" s="28"/>
      <c r="AL78" s="28"/>
      <c r="AM78" s="28"/>
      <c r="AN78" s="28"/>
      <c r="AO78" s="28"/>
      <c r="AP78" s="28"/>
      <c r="AQ78" s="28"/>
      <c r="AR78" s="28"/>
      <c r="AS78" s="28"/>
      <c r="AT78" s="28"/>
      <c r="AU78" s="28"/>
      <c r="AV78" s="28"/>
      <c r="AW78" s="28">
        <f t="shared" si="40"/>
        <v>0</v>
      </c>
      <c r="AX78" s="22">
        <f t="shared" si="36"/>
        <v>101821</v>
      </c>
      <c r="AY78" s="28"/>
      <c r="AZ78" s="28">
        <f t="shared" si="27"/>
        <v>98008</v>
      </c>
      <c r="BA78" s="28"/>
      <c r="BB78" s="28"/>
      <c r="BC78" s="28"/>
      <c r="BD78" s="28"/>
      <c r="BE78" s="28"/>
      <c r="BF78" s="28"/>
    </row>
    <row r="79" spans="1:59" s="59" customFormat="1" ht="11.25" customHeight="1">
      <c r="A79" s="25" t="s">
        <v>163</v>
      </c>
      <c r="B79" s="25" t="s">
        <v>20</v>
      </c>
      <c r="C79" s="58">
        <f aca="true" t="shared" si="42" ref="C79:AV79">SUM(C67:C78)</f>
        <v>0</v>
      </c>
      <c r="D79" s="58">
        <f t="shared" si="42"/>
        <v>140926</v>
      </c>
      <c r="E79" s="58">
        <f t="shared" si="42"/>
        <v>0</v>
      </c>
      <c r="F79" s="58">
        <f t="shared" si="42"/>
        <v>0</v>
      </c>
      <c r="G79" s="58">
        <f t="shared" si="42"/>
        <v>238863.443</v>
      </c>
      <c r="H79" s="58">
        <f t="shared" si="42"/>
        <v>238863.443</v>
      </c>
      <c r="I79" s="58">
        <f t="shared" si="42"/>
        <v>0</v>
      </c>
      <c r="J79" s="58">
        <f t="shared" si="42"/>
        <v>0</v>
      </c>
      <c r="K79" s="58">
        <f t="shared" si="42"/>
        <v>0</v>
      </c>
      <c r="L79" s="58">
        <f>SUM(L67:L78)</f>
        <v>0</v>
      </c>
      <c r="M79" s="58"/>
      <c r="N79" s="58"/>
      <c r="O79" s="58"/>
      <c r="P79" s="58"/>
      <c r="Q79" s="58">
        <f>SUM(Q67:Q78)</f>
        <v>0</v>
      </c>
      <c r="R79" s="58">
        <f>SUM(R67:R78)</f>
        <v>379789.443</v>
      </c>
      <c r="S79" s="58">
        <f t="shared" si="42"/>
        <v>0</v>
      </c>
      <c r="T79" s="58">
        <f t="shared" si="42"/>
        <v>183703</v>
      </c>
      <c r="U79" s="58">
        <f>SUM(U67:U78)</f>
        <v>699718</v>
      </c>
      <c r="V79" s="58">
        <f t="shared" si="42"/>
        <v>0</v>
      </c>
      <c r="W79" s="58">
        <f t="shared" si="42"/>
        <v>883421</v>
      </c>
      <c r="X79" s="58">
        <f t="shared" si="42"/>
        <v>135965</v>
      </c>
      <c r="Y79" s="58">
        <f t="shared" si="42"/>
        <v>0</v>
      </c>
      <c r="Z79" s="58">
        <f t="shared" si="42"/>
        <v>0</v>
      </c>
      <c r="AA79" s="58">
        <f t="shared" si="42"/>
        <v>0</v>
      </c>
      <c r="AB79" s="58">
        <f t="shared" si="42"/>
        <v>63308</v>
      </c>
      <c r="AC79" s="58">
        <f t="shared" si="42"/>
        <v>0</v>
      </c>
      <c r="AD79" s="58">
        <f t="shared" si="42"/>
        <v>0</v>
      </c>
      <c r="AE79" s="58">
        <f t="shared" si="42"/>
        <v>0</v>
      </c>
      <c r="AF79" s="58">
        <f t="shared" si="42"/>
        <v>0</v>
      </c>
      <c r="AG79" s="58">
        <f t="shared" si="42"/>
        <v>0</v>
      </c>
      <c r="AH79" s="58">
        <f t="shared" si="42"/>
        <v>0</v>
      </c>
      <c r="AI79" s="58">
        <f t="shared" si="42"/>
        <v>0</v>
      </c>
      <c r="AJ79" s="58">
        <f t="shared" si="42"/>
        <v>4200</v>
      </c>
      <c r="AK79" s="58">
        <f t="shared" si="42"/>
        <v>0</v>
      </c>
      <c r="AL79" s="58">
        <f t="shared" si="42"/>
        <v>0</v>
      </c>
      <c r="AM79" s="58">
        <f t="shared" si="42"/>
        <v>0</v>
      </c>
      <c r="AN79" s="58">
        <f t="shared" si="42"/>
        <v>0</v>
      </c>
      <c r="AO79" s="58">
        <f t="shared" si="42"/>
        <v>0</v>
      </c>
      <c r="AP79" s="58">
        <f t="shared" si="42"/>
        <v>0</v>
      </c>
      <c r="AQ79" s="58">
        <f t="shared" si="42"/>
        <v>0</v>
      </c>
      <c r="AR79" s="58">
        <f>SUM(AR67:AR78)</f>
        <v>0</v>
      </c>
      <c r="AS79" s="58">
        <f t="shared" si="42"/>
        <v>0</v>
      </c>
      <c r="AT79" s="58">
        <f t="shared" si="42"/>
        <v>0</v>
      </c>
      <c r="AU79" s="58">
        <f t="shared" si="42"/>
        <v>0</v>
      </c>
      <c r="AV79" s="58">
        <f t="shared" si="42"/>
        <v>0</v>
      </c>
      <c r="AW79" s="58">
        <f>SUM(AW67:AW78)</f>
        <v>4200</v>
      </c>
      <c r="AX79" s="58">
        <f t="shared" si="36"/>
        <v>1086894</v>
      </c>
      <c r="AY79" s="58"/>
      <c r="AZ79" s="58">
        <f aca="true" t="shared" si="43" ref="AZ79:AZ110">S79+W79</f>
        <v>883421</v>
      </c>
      <c r="BA79" s="58">
        <f aca="true" t="shared" si="44" ref="BA79:BG79">SUM(BA67:BA78)</f>
        <v>0</v>
      </c>
      <c r="BB79" s="58">
        <f t="shared" si="44"/>
        <v>0</v>
      </c>
      <c r="BC79" s="58">
        <f t="shared" si="44"/>
        <v>0</v>
      </c>
      <c r="BD79" s="58">
        <f t="shared" si="44"/>
        <v>0</v>
      </c>
      <c r="BE79" s="58">
        <f t="shared" si="44"/>
        <v>0</v>
      </c>
      <c r="BF79" s="58">
        <f t="shared" si="44"/>
        <v>0</v>
      </c>
      <c r="BG79" s="58">
        <f t="shared" si="44"/>
        <v>0</v>
      </c>
    </row>
    <row r="80" spans="1:58" ht="11.25" customHeight="1">
      <c r="A80" s="20" t="s">
        <v>161</v>
      </c>
      <c r="B80" s="21">
        <v>42004</v>
      </c>
      <c r="C80" s="6"/>
      <c r="D80" s="6"/>
      <c r="E80" s="6"/>
      <c r="F80" s="6"/>
      <c r="G80" s="6">
        <v>4000</v>
      </c>
      <c r="H80" s="6">
        <f t="shared" si="5"/>
        <v>4000</v>
      </c>
      <c r="I80" s="6"/>
      <c r="J80" s="6"/>
      <c r="K80" s="6"/>
      <c r="L80" s="6"/>
      <c r="M80" s="6"/>
      <c r="N80" s="6"/>
      <c r="O80" s="6"/>
      <c r="P80" s="6"/>
      <c r="Q80" s="6">
        <f aca="true" t="shared" si="45" ref="Q80:Q91">SUM(L80:P80)</f>
        <v>0</v>
      </c>
      <c r="R80" s="22">
        <f aca="true" t="shared" si="46" ref="R80:R91">SUM(C80:E80)+SUM(H80:K80)+Q80</f>
        <v>4000</v>
      </c>
      <c r="S80" s="6"/>
      <c r="T80" s="6"/>
      <c r="U80" s="6"/>
      <c r="V80" s="6"/>
      <c r="W80" s="6">
        <f>T80+V80+U80</f>
        <v>0</v>
      </c>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f aca="true" t="shared" si="47" ref="AW80:AW91">SUM(AC80:AV80)</f>
        <v>0</v>
      </c>
      <c r="AX80" s="22">
        <f t="shared" si="36"/>
        <v>0</v>
      </c>
      <c r="AY80" s="6"/>
      <c r="AZ80" s="6">
        <f t="shared" si="43"/>
        <v>0</v>
      </c>
      <c r="BA80" s="6"/>
      <c r="BB80" s="6"/>
      <c r="BC80" s="6"/>
      <c r="BD80" s="6">
        <v>4000</v>
      </c>
      <c r="BE80" s="6"/>
      <c r="BF80" s="6"/>
    </row>
    <row r="81" spans="1:58" ht="11.25" customHeight="1">
      <c r="A81" s="24" t="s">
        <v>161</v>
      </c>
      <c r="B81" s="21">
        <v>42035</v>
      </c>
      <c r="C81" s="6"/>
      <c r="D81" s="6"/>
      <c r="E81" s="6"/>
      <c r="F81" s="6"/>
      <c r="G81" s="6">
        <v>13300</v>
      </c>
      <c r="H81" s="6">
        <f aca="true" t="shared" si="48" ref="H81:H91">SUM(F81:G81)</f>
        <v>13300</v>
      </c>
      <c r="I81" s="6"/>
      <c r="J81" s="6"/>
      <c r="K81" s="6"/>
      <c r="L81" s="6"/>
      <c r="M81" s="6"/>
      <c r="N81" s="6"/>
      <c r="O81" s="6"/>
      <c r="P81" s="6"/>
      <c r="Q81" s="6">
        <f t="shared" si="45"/>
        <v>0</v>
      </c>
      <c r="R81" s="22">
        <f t="shared" si="46"/>
        <v>13300</v>
      </c>
      <c r="S81" s="6"/>
      <c r="T81" s="6"/>
      <c r="U81" s="6">
        <v>33000</v>
      </c>
      <c r="V81" s="6"/>
      <c r="W81" s="6">
        <f aca="true" t="shared" si="49" ref="W81:W91">T81+V81+U81</f>
        <v>33000</v>
      </c>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f t="shared" si="47"/>
        <v>0</v>
      </c>
      <c r="AX81" s="22">
        <f t="shared" si="36"/>
        <v>33000</v>
      </c>
      <c r="AY81" s="6"/>
      <c r="AZ81" s="6">
        <f t="shared" si="43"/>
        <v>33000</v>
      </c>
      <c r="BA81" s="6">
        <v>33000</v>
      </c>
      <c r="BB81" s="6"/>
      <c r="BC81" s="6"/>
      <c r="BD81" s="6">
        <v>13300</v>
      </c>
      <c r="BE81" s="6"/>
      <c r="BF81" s="6"/>
    </row>
    <row r="82" spans="1:58" ht="11.25" customHeight="1">
      <c r="A82" s="24" t="s">
        <v>161</v>
      </c>
      <c r="B82" s="21">
        <v>42063</v>
      </c>
      <c r="C82" s="6"/>
      <c r="D82" s="6"/>
      <c r="E82" s="6"/>
      <c r="F82" s="6"/>
      <c r="G82" s="6">
        <v>11700</v>
      </c>
      <c r="H82" s="6">
        <f t="shared" si="48"/>
        <v>11700</v>
      </c>
      <c r="I82" s="6"/>
      <c r="J82" s="6"/>
      <c r="K82" s="6"/>
      <c r="L82" s="6"/>
      <c r="M82" s="6"/>
      <c r="N82" s="6"/>
      <c r="O82" s="6"/>
      <c r="P82" s="6"/>
      <c r="Q82" s="6">
        <f t="shared" si="45"/>
        <v>0</v>
      </c>
      <c r="R82" s="22">
        <f t="shared" si="46"/>
        <v>11700</v>
      </c>
      <c r="S82" s="6"/>
      <c r="T82" s="6"/>
      <c r="U82" s="6">
        <v>29700</v>
      </c>
      <c r="V82" s="6"/>
      <c r="W82" s="6">
        <f t="shared" si="49"/>
        <v>29700</v>
      </c>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f t="shared" si="47"/>
        <v>0</v>
      </c>
      <c r="AX82" s="22">
        <f t="shared" si="36"/>
        <v>29700</v>
      </c>
      <c r="AY82" s="6"/>
      <c r="AZ82" s="6">
        <f t="shared" si="43"/>
        <v>29700</v>
      </c>
      <c r="BA82" s="6">
        <v>29700</v>
      </c>
      <c r="BB82" s="6"/>
      <c r="BC82" s="6"/>
      <c r="BD82" s="6">
        <v>11700</v>
      </c>
      <c r="BE82" s="6"/>
      <c r="BF82" s="6"/>
    </row>
    <row r="83" spans="1:58" ht="11.25" customHeight="1">
      <c r="A83" s="24" t="s">
        <v>161</v>
      </c>
      <c r="B83" s="21">
        <v>42094</v>
      </c>
      <c r="C83" s="6"/>
      <c r="D83" s="6"/>
      <c r="E83" s="6"/>
      <c r="F83" s="6"/>
      <c r="G83" s="6">
        <v>18000</v>
      </c>
      <c r="H83" s="6">
        <f t="shared" si="48"/>
        <v>18000</v>
      </c>
      <c r="I83" s="6"/>
      <c r="J83" s="6"/>
      <c r="K83" s="6"/>
      <c r="L83" s="6"/>
      <c r="M83" s="6"/>
      <c r="N83" s="6"/>
      <c r="O83" s="6"/>
      <c r="P83" s="6"/>
      <c r="Q83" s="6">
        <f t="shared" si="45"/>
        <v>0</v>
      </c>
      <c r="R83" s="22">
        <f t="shared" si="46"/>
        <v>18000</v>
      </c>
      <c r="S83" s="6"/>
      <c r="T83" s="6"/>
      <c r="U83" s="6">
        <v>42277</v>
      </c>
      <c r="V83" s="6"/>
      <c r="W83" s="6">
        <f t="shared" si="49"/>
        <v>42277</v>
      </c>
      <c r="X83" s="6"/>
      <c r="Y83" s="6"/>
      <c r="Z83" s="6"/>
      <c r="AA83" s="6"/>
      <c r="AB83" s="6">
        <v>3061.05</v>
      </c>
      <c r="AC83" s="6"/>
      <c r="AD83" s="6"/>
      <c r="AE83" s="6"/>
      <c r="AF83" s="6"/>
      <c r="AG83" s="6"/>
      <c r="AH83" s="6"/>
      <c r="AI83" s="6"/>
      <c r="AJ83" s="6"/>
      <c r="AK83" s="6"/>
      <c r="AL83" s="6"/>
      <c r="AM83" s="6"/>
      <c r="AN83" s="6"/>
      <c r="AO83" s="6"/>
      <c r="AP83" s="6"/>
      <c r="AQ83" s="6"/>
      <c r="AR83" s="6"/>
      <c r="AS83" s="6"/>
      <c r="AT83" s="6"/>
      <c r="AU83" s="6"/>
      <c r="AV83" s="6"/>
      <c r="AW83" s="6">
        <f t="shared" si="47"/>
        <v>0</v>
      </c>
      <c r="AX83" s="22">
        <f t="shared" si="36"/>
        <v>45338.05</v>
      </c>
      <c r="AY83" s="6"/>
      <c r="AZ83" s="6">
        <f t="shared" si="43"/>
        <v>42277</v>
      </c>
      <c r="BA83" s="6">
        <v>42277</v>
      </c>
      <c r="BB83" s="6"/>
      <c r="BC83" s="6"/>
      <c r="BD83" s="6">
        <v>18000</v>
      </c>
      <c r="BE83" s="6"/>
      <c r="BF83" s="6">
        <v>3061.05</v>
      </c>
    </row>
    <row r="84" spans="1:58" ht="11.25" customHeight="1">
      <c r="A84" s="24" t="s">
        <v>161</v>
      </c>
      <c r="B84" s="21">
        <v>42124</v>
      </c>
      <c r="C84" s="6"/>
      <c r="D84" s="6"/>
      <c r="E84" s="6"/>
      <c r="F84" s="6"/>
      <c r="G84" s="6">
        <v>16500</v>
      </c>
      <c r="H84" s="6">
        <f t="shared" si="48"/>
        <v>16500</v>
      </c>
      <c r="I84" s="6"/>
      <c r="J84" s="6"/>
      <c r="K84" s="6"/>
      <c r="L84" s="6"/>
      <c r="M84" s="6"/>
      <c r="N84" s="6"/>
      <c r="O84" s="6"/>
      <c r="P84" s="6"/>
      <c r="Q84" s="6">
        <f t="shared" si="45"/>
        <v>0</v>
      </c>
      <c r="R84" s="22">
        <f t="shared" si="46"/>
        <v>16500</v>
      </c>
      <c r="S84" s="6"/>
      <c r="T84" s="6"/>
      <c r="U84" s="6">
        <v>56503.27</v>
      </c>
      <c r="V84" s="6"/>
      <c r="W84" s="6">
        <f t="shared" si="49"/>
        <v>56503.27</v>
      </c>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f t="shared" si="47"/>
        <v>0</v>
      </c>
      <c r="AX84" s="22">
        <f t="shared" si="36"/>
        <v>56503.27</v>
      </c>
      <c r="AY84" s="6"/>
      <c r="AZ84" s="6">
        <f t="shared" si="43"/>
        <v>56503.27</v>
      </c>
      <c r="BA84" s="6">
        <v>56503.27</v>
      </c>
      <c r="BB84" s="6"/>
      <c r="BC84" s="6"/>
      <c r="BD84" s="6">
        <v>16500</v>
      </c>
      <c r="BE84" s="6"/>
      <c r="BF84" s="6"/>
    </row>
    <row r="85" spans="1:58" ht="11.25" customHeight="1">
      <c r="A85" s="24" t="s">
        <v>161</v>
      </c>
      <c r="B85" s="21">
        <v>42155</v>
      </c>
      <c r="C85" s="6"/>
      <c r="D85" s="6"/>
      <c r="E85" s="6"/>
      <c r="F85" s="6"/>
      <c r="G85" s="6">
        <v>17739.484</v>
      </c>
      <c r="H85" s="6">
        <f t="shared" si="48"/>
        <v>17739.484</v>
      </c>
      <c r="I85" s="6"/>
      <c r="J85" s="6"/>
      <c r="K85" s="6"/>
      <c r="L85" s="6"/>
      <c r="M85" s="6"/>
      <c r="N85" s="6"/>
      <c r="O85" s="6"/>
      <c r="P85" s="6"/>
      <c r="Q85" s="6">
        <f t="shared" si="45"/>
        <v>0</v>
      </c>
      <c r="R85" s="22">
        <f t="shared" si="46"/>
        <v>17739.484</v>
      </c>
      <c r="S85" s="6"/>
      <c r="T85" s="6"/>
      <c r="U85" s="6">
        <v>16853.73</v>
      </c>
      <c r="V85" s="6"/>
      <c r="W85" s="6">
        <f t="shared" si="49"/>
        <v>16853.73</v>
      </c>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f t="shared" si="47"/>
        <v>0</v>
      </c>
      <c r="AX85" s="22">
        <f t="shared" si="36"/>
        <v>16853.73</v>
      </c>
      <c r="AY85" s="6"/>
      <c r="AZ85" s="6">
        <f t="shared" si="43"/>
        <v>16853.73</v>
      </c>
      <c r="BA85" s="6">
        <v>16853.73</v>
      </c>
      <c r="BB85" s="6"/>
      <c r="BC85" s="6"/>
      <c r="BD85" s="6">
        <v>17739.484</v>
      </c>
      <c r="BE85" s="6"/>
      <c r="BF85" s="6"/>
    </row>
    <row r="86" spans="1:58" ht="11.25" customHeight="1">
      <c r="A86" s="24" t="s">
        <v>161</v>
      </c>
      <c r="B86" s="21">
        <v>42185</v>
      </c>
      <c r="C86" s="6"/>
      <c r="D86" s="6"/>
      <c r="E86" s="6"/>
      <c r="F86" s="6"/>
      <c r="G86" s="6">
        <v>30500</v>
      </c>
      <c r="H86" s="6">
        <f t="shared" si="48"/>
        <v>30500</v>
      </c>
      <c r="I86" s="6"/>
      <c r="J86" s="6"/>
      <c r="K86" s="6"/>
      <c r="L86" s="6"/>
      <c r="M86" s="6"/>
      <c r="N86" s="6"/>
      <c r="O86" s="6"/>
      <c r="P86" s="6"/>
      <c r="Q86" s="6">
        <f t="shared" si="45"/>
        <v>0</v>
      </c>
      <c r="R86" s="22">
        <f t="shared" si="46"/>
        <v>30500</v>
      </c>
      <c r="S86" s="6"/>
      <c r="T86" s="6"/>
      <c r="U86" s="6">
        <v>72321</v>
      </c>
      <c r="V86" s="6"/>
      <c r="W86" s="6">
        <f t="shared" si="49"/>
        <v>72321</v>
      </c>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f t="shared" si="47"/>
        <v>0</v>
      </c>
      <c r="AX86" s="22">
        <f t="shared" si="36"/>
        <v>72321</v>
      </c>
      <c r="AY86" s="6"/>
      <c r="AZ86" s="6">
        <f t="shared" si="43"/>
        <v>72321</v>
      </c>
      <c r="BA86" s="6">
        <v>72321</v>
      </c>
      <c r="BB86" s="6"/>
      <c r="BC86" s="6"/>
      <c r="BD86" s="6">
        <v>30500</v>
      </c>
      <c r="BE86" s="6"/>
      <c r="BF86" s="6"/>
    </row>
    <row r="87" spans="1:58" ht="11.25" customHeight="1">
      <c r="A87" s="24" t="s">
        <v>161</v>
      </c>
      <c r="B87" s="21">
        <v>42216</v>
      </c>
      <c r="C87" s="6"/>
      <c r="D87" s="6"/>
      <c r="E87" s="6"/>
      <c r="F87" s="6"/>
      <c r="G87" s="6">
        <v>22000</v>
      </c>
      <c r="H87" s="6">
        <f t="shared" si="48"/>
        <v>22000</v>
      </c>
      <c r="I87" s="6"/>
      <c r="J87" s="6"/>
      <c r="K87" s="6"/>
      <c r="L87" s="6"/>
      <c r="M87" s="6"/>
      <c r="N87" s="6"/>
      <c r="O87" s="6"/>
      <c r="P87" s="6"/>
      <c r="Q87" s="6">
        <f t="shared" si="45"/>
        <v>0</v>
      </c>
      <c r="R87" s="22">
        <f t="shared" si="46"/>
        <v>22000</v>
      </c>
      <c r="S87" s="6"/>
      <c r="T87" s="6"/>
      <c r="U87" s="6">
        <v>11000</v>
      </c>
      <c r="V87" s="6"/>
      <c r="W87" s="6">
        <f t="shared" si="49"/>
        <v>11000</v>
      </c>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f t="shared" si="47"/>
        <v>0</v>
      </c>
      <c r="AX87" s="22">
        <f t="shared" si="36"/>
        <v>11000</v>
      </c>
      <c r="AY87" s="6"/>
      <c r="AZ87" s="6">
        <f t="shared" si="43"/>
        <v>11000</v>
      </c>
      <c r="BA87" s="6">
        <v>11000</v>
      </c>
      <c r="BB87" s="6"/>
      <c r="BC87" s="6"/>
      <c r="BD87" s="6">
        <v>22000</v>
      </c>
      <c r="BE87" s="6"/>
      <c r="BF87" s="6"/>
    </row>
    <row r="88" spans="1:58" ht="11.25" customHeight="1">
      <c r="A88" s="24" t="s">
        <v>161</v>
      </c>
      <c r="B88" s="21">
        <v>42247</v>
      </c>
      <c r="C88" s="6"/>
      <c r="D88" s="6"/>
      <c r="E88" s="6"/>
      <c r="F88" s="6"/>
      <c r="G88" s="6"/>
      <c r="H88" s="6">
        <f t="shared" si="48"/>
        <v>0</v>
      </c>
      <c r="I88" s="6"/>
      <c r="J88" s="6"/>
      <c r="K88" s="6"/>
      <c r="L88" s="6"/>
      <c r="M88" s="6"/>
      <c r="N88" s="6"/>
      <c r="O88" s="6"/>
      <c r="P88" s="6"/>
      <c r="Q88" s="6">
        <f t="shared" si="45"/>
        <v>0</v>
      </c>
      <c r="R88" s="22">
        <f t="shared" si="46"/>
        <v>0</v>
      </c>
      <c r="S88" s="6"/>
      <c r="T88" s="6"/>
      <c r="U88" s="6"/>
      <c r="V88" s="6"/>
      <c r="W88" s="6">
        <f t="shared" si="49"/>
        <v>0</v>
      </c>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f t="shared" si="47"/>
        <v>0</v>
      </c>
      <c r="AX88" s="22">
        <f t="shared" si="36"/>
        <v>0</v>
      </c>
      <c r="AY88" s="6"/>
      <c r="AZ88" s="6">
        <f t="shared" si="43"/>
        <v>0</v>
      </c>
      <c r="BA88" s="6"/>
      <c r="BB88" s="6"/>
      <c r="BC88" s="6"/>
      <c r="BD88" s="6"/>
      <c r="BE88" s="6"/>
      <c r="BF88" s="6"/>
    </row>
    <row r="89" spans="1:58" ht="11.25" customHeight="1">
      <c r="A89" s="24" t="s">
        <v>161</v>
      </c>
      <c r="B89" s="21">
        <v>42277</v>
      </c>
      <c r="C89" s="6"/>
      <c r="D89" s="6"/>
      <c r="E89" s="6"/>
      <c r="F89" s="6"/>
      <c r="G89" s="6">
        <v>18000</v>
      </c>
      <c r="H89" s="6">
        <f t="shared" si="48"/>
        <v>18000</v>
      </c>
      <c r="I89" s="6"/>
      <c r="J89" s="6"/>
      <c r="K89" s="6"/>
      <c r="L89" s="6"/>
      <c r="M89" s="6"/>
      <c r="N89" s="6"/>
      <c r="O89" s="6"/>
      <c r="P89" s="6"/>
      <c r="Q89" s="6">
        <f t="shared" si="45"/>
        <v>0</v>
      </c>
      <c r="R89" s="22">
        <f t="shared" si="46"/>
        <v>18000</v>
      </c>
      <c r="S89" s="6"/>
      <c r="T89" s="6"/>
      <c r="U89" s="6">
        <v>4481.96</v>
      </c>
      <c r="V89" s="6"/>
      <c r="W89" s="6">
        <f t="shared" si="49"/>
        <v>4481.96</v>
      </c>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f t="shared" si="47"/>
        <v>0</v>
      </c>
      <c r="AX89" s="22">
        <f t="shared" si="36"/>
        <v>4481.96</v>
      </c>
      <c r="AY89" s="6"/>
      <c r="AZ89" s="6">
        <f t="shared" si="43"/>
        <v>4481.96</v>
      </c>
      <c r="BA89" s="6">
        <v>4481.96</v>
      </c>
      <c r="BB89" s="6"/>
      <c r="BC89" s="6"/>
      <c r="BD89" s="6">
        <v>18000</v>
      </c>
      <c r="BE89" s="6"/>
      <c r="BF89" s="6"/>
    </row>
    <row r="90" spans="1:58" ht="11.25" customHeight="1">
      <c r="A90" s="24" t="s">
        <v>161</v>
      </c>
      <c r="B90" s="21">
        <v>42308</v>
      </c>
      <c r="C90" s="6"/>
      <c r="D90" s="6"/>
      <c r="E90" s="6"/>
      <c r="F90" s="6"/>
      <c r="G90" s="6">
        <v>25000</v>
      </c>
      <c r="H90" s="6">
        <f t="shared" si="48"/>
        <v>25000</v>
      </c>
      <c r="I90" s="6"/>
      <c r="J90" s="6"/>
      <c r="K90" s="6"/>
      <c r="L90" s="6"/>
      <c r="M90" s="6"/>
      <c r="N90" s="6"/>
      <c r="O90" s="6"/>
      <c r="P90" s="6"/>
      <c r="Q90" s="6">
        <f t="shared" si="45"/>
        <v>0</v>
      </c>
      <c r="R90" s="22">
        <f t="shared" si="46"/>
        <v>25000</v>
      </c>
      <c r="S90" s="6"/>
      <c r="T90" s="6"/>
      <c r="U90" s="6"/>
      <c r="V90" s="6"/>
      <c r="W90" s="6">
        <f t="shared" si="49"/>
        <v>0</v>
      </c>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f t="shared" si="47"/>
        <v>0</v>
      </c>
      <c r="AX90" s="22">
        <f t="shared" si="36"/>
        <v>0</v>
      </c>
      <c r="AY90" s="6"/>
      <c r="AZ90" s="6">
        <f t="shared" si="43"/>
        <v>0</v>
      </c>
      <c r="BA90" s="6"/>
      <c r="BB90" s="6"/>
      <c r="BC90" s="6"/>
      <c r="BD90" s="6">
        <v>25000</v>
      </c>
      <c r="BE90" s="6"/>
      <c r="BF90" s="6"/>
    </row>
    <row r="91" spans="1:58" ht="11.25" customHeight="1">
      <c r="A91" s="24" t="s">
        <v>161</v>
      </c>
      <c r="B91" s="21">
        <v>42338</v>
      </c>
      <c r="C91" s="6"/>
      <c r="D91" s="6"/>
      <c r="E91" s="6"/>
      <c r="F91" s="6"/>
      <c r="G91" s="6">
        <v>18000</v>
      </c>
      <c r="H91" s="6">
        <f t="shared" si="48"/>
        <v>18000</v>
      </c>
      <c r="I91" s="6"/>
      <c r="J91" s="6"/>
      <c r="K91" s="6"/>
      <c r="L91" s="6"/>
      <c r="M91" s="6"/>
      <c r="N91" s="6"/>
      <c r="O91" s="6"/>
      <c r="P91" s="6"/>
      <c r="Q91" s="6">
        <f t="shared" si="45"/>
        <v>0</v>
      </c>
      <c r="R91" s="22">
        <f t="shared" si="46"/>
        <v>18000</v>
      </c>
      <c r="S91" s="6"/>
      <c r="T91" s="6"/>
      <c r="U91" s="6"/>
      <c r="V91" s="6"/>
      <c r="W91" s="6">
        <f t="shared" si="49"/>
        <v>0</v>
      </c>
      <c r="X91" s="6"/>
      <c r="Y91" s="6"/>
      <c r="Z91" s="6"/>
      <c r="AA91" s="6"/>
      <c r="AB91" s="6"/>
      <c r="AC91" s="6"/>
      <c r="AD91" s="6"/>
      <c r="AE91" s="6"/>
      <c r="AF91" s="6"/>
      <c r="AG91" s="6"/>
      <c r="AH91" s="6"/>
      <c r="AI91" s="6"/>
      <c r="AJ91" s="6"/>
      <c r="AK91" s="6"/>
      <c r="AL91" s="6"/>
      <c r="AM91" s="6"/>
      <c r="AN91" s="6"/>
      <c r="AO91" s="6"/>
      <c r="AP91" s="6"/>
      <c r="AQ91" s="6"/>
      <c r="AR91" s="6"/>
      <c r="AS91" s="6"/>
      <c r="AT91" s="6"/>
      <c r="AU91" s="29"/>
      <c r="AV91" s="29"/>
      <c r="AW91" s="6">
        <f t="shared" si="47"/>
        <v>0</v>
      </c>
      <c r="AX91" s="22">
        <f t="shared" si="36"/>
        <v>0</v>
      </c>
      <c r="AY91" s="6"/>
      <c r="AZ91" s="6">
        <f t="shared" si="43"/>
        <v>0</v>
      </c>
      <c r="BA91" s="6"/>
      <c r="BB91" s="6"/>
      <c r="BC91" s="6"/>
      <c r="BD91" s="6">
        <v>18000</v>
      </c>
      <c r="BE91" s="6"/>
      <c r="BF91" s="6"/>
    </row>
    <row r="92" spans="1:59" s="59" customFormat="1" ht="11.25" customHeight="1">
      <c r="A92" s="25" t="s">
        <v>60</v>
      </c>
      <c r="B92" s="25" t="s">
        <v>20</v>
      </c>
      <c r="C92" s="58">
        <f aca="true" t="shared" si="50" ref="C92:AV92">SUM(C80:C91)</f>
        <v>0</v>
      </c>
      <c r="D92" s="58">
        <f t="shared" si="50"/>
        <v>0</v>
      </c>
      <c r="E92" s="58">
        <f t="shared" si="50"/>
        <v>0</v>
      </c>
      <c r="F92" s="58">
        <f t="shared" si="50"/>
        <v>0</v>
      </c>
      <c r="G92" s="58">
        <f t="shared" si="50"/>
        <v>194739.484</v>
      </c>
      <c r="H92" s="58">
        <f t="shared" si="50"/>
        <v>194739.484</v>
      </c>
      <c r="I92" s="58">
        <f t="shared" si="50"/>
        <v>0</v>
      </c>
      <c r="J92" s="58">
        <f t="shared" si="50"/>
        <v>0</v>
      </c>
      <c r="K92" s="58">
        <f t="shared" si="50"/>
        <v>0</v>
      </c>
      <c r="L92" s="58">
        <f>SUM(L80:L91)</f>
        <v>0</v>
      </c>
      <c r="M92" s="58"/>
      <c r="N92" s="58"/>
      <c r="O92" s="58"/>
      <c r="P92" s="58"/>
      <c r="Q92" s="58">
        <f>SUM(Q80:Q91)</f>
        <v>0</v>
      </c>
      <c r="R92" s="58">
        <f>SUM(R80:R91)</f>
        <v>194739.484</v>
      </c>
      <c r="S92" s="58">
        <f t="shared" si="50"/>
        <v>0</v>
      </c>
      <c r="T92" s="58">
        <f t="shared" si="50"/>
        <v>0</v>
      </c>
      <c r="U92" s="58">
        <f>SUM(U80:U91)</f>
        <v>266136.96</v>
      </c>
      <c r="V92" s="58">
        <f t="shared" si="50"/>
        <v>0</v>
      </c>
      <c r="W92" s="58">
        <f t="shared" si="50"/>
        <v>266136.96</v>
      </c>
      <c r="X92" s="58">
        <f t="shared" si="50"/>
        <v>0</v>
      </c>
      <c r="Y92" s="58">
        <f t="shared" si="50"/>
        <v>0</v>
      </c>
      <c r="Z92" s="58">
        <f t="shared" si="50"/>
        <v>0</v>
      </c>
      <c r="AA92" s="58">
        <f t="shared" si="50"/>
        <v>0</v>
      </c>
      <c r="AB92" s="58">
        <f t="shared" si="50"/>
        <v>3061.05</v>
      </c>
      <c r="AC92" s="58">
        <f t="shared" si="50"/>
        <v>0</v>
      </c>
      <c r="AD92" s="58">
        <f t="shared" si="50"/>
        <v>0</v>
      </c>
      <c r="AE92" s="58">
        <f t="shared" si="50"/>
        <v>0</v>
      </c>
      <c r="AF92" s="58">
        <f t="shared" si="50"/>
        <v>0</v>
      </c>
      <c r="AG92" s="58">
        <f t="shared" si="50"/>
        <v>0</v>
      </c>
      <c r="AH92" s="58">
        <f t="shared" si="50"/>
        <v>0</v>
      </c>
      <c r="AI92" s="58">
        <f t="shared" si="50"/>
        <v>0</v>
      </c>
      <c r="AJ92" s="58">
        <f t="shared" si="50"/>
        <v>0</v>
      </c>
      <c r="AK92" s="58">
        <f t="shared" si="50"/>
        <v>0</v>
      </c>
      <c r="AL92" s="58">
        <f t="shared" si="50"/>
        <v>0</v>
      </c>
      <c r="AM92" s="58">
        <f t="shared" si="50"/>
        <v>0</v>
      </c>
      <c r="AN92" s="58">
        <f t="shared" si="50"/>
        <v>0</v>
      </c>
      <c r="AO92" s="58">
        <f t="shared" si="50"/>
        <v>0</v>
      </c>
      <c r="AP92" s="58">
        <f t="shared" si="50"/>
        <v>0</v>
      </c>
      <c r="AQ92" s="58">
        <f t="shared" si="50"/>
        <v>0</v>
      </c>
      <c r="AR92" s="58">
        <f>SUM(AR80:AR91)</f>
        <v>0</v>
      </c>
      <c r="AS92" s="58">
        <f t="shared" si="50"/>
        <v>0</v>
      </c>
      <c r="AT92" s="58">
        <f t="shared" si="50"/>
        <v>0</v>
      </c>
      <c r="AU92" s="58">
        <f t="shared" si="50"/>
        <v>0</v>
      </c>
      <c r="AV92" s="58">
        <f t="shared" si="50"/>
        <v>0</v>
      </c>
      <c r="AW92" s="58">
        <f>SUM(AW80:AW91)</f>
        <v>0</v>
      </c>
      <c r="AX92" s="58">
        <f t="shared" si="36"/>
        <v>269198.01</v>
      </c>
      <c r="AY92" s="58"/>
      <c r="AZ92" s="58">
        <f t="shared" si="43"/>
        <v>266136.96</v>
      </c>
      <c r="BA92" s="58">
        <f aca="true" t="shared" si="51" ref="BA92:BG92">SUM(BA80:BA91)</f>
        <v>266136.96</v>
      </c>
      <c r="BB92" s="58">
        <f t="shared" si="51"/>
        <v>0</v>
      </c>
      <c r="BC92" s="58">
        <f t="shared" si="51"/>
        <v>0</v>
      </c>
      <c r="BD92" s="58">
        <f t="shared" si="51"/>
        <v>194739.484</v>
      </c>
      <c r="BE92" s="58">
        <f t="shared" si="51"/>
        <v>0</v>
      </c>
      <c r="BF92" s="58">
        <f t="shared" si="51"/>
        <v>3061.05</v>
      </c>
      <c r="BG92" s="58">
        <f t="shared" si="51"/>
        <v>0</v>
      </c>
    </row>
    <row r="93" spans="1:58" ht="11.25" customHeight="1">
      <c r="A93" s="20" t="s">
        <v>123</v>
      </c>
      <c r="B93" s="21">
        <v>42004</v>
      </c>
      <c r="C93" s="6"/>
      <c r="D93" s="6">
        <v>6700</v>
      </c>
      <c r="E93" s="6"/>
      <c r="F93" s="6">
        <v>1294.23</v>
      </c>
      <c r="G93" s="6"/>
      <c r="H93" s="6">
        <f aca="true" t="shared" si="52" ref="H93:H104">SUM(F93:G93)</f>
        <v>1294.23</v>
      </c>
      <c r="I93" s="6"/>
      <c r="J93" s="6"/>
      <c r="K93" s="6"/>
      <c r="L93" s="6"/>
      <c r="M93" s="6"/>
      <c r="N93" s="6"/>
      <c r="O93" s="6"/>
      <c r="P93" s="6"/>
      <c r="Q93" s="6">
        <f aca="true" t="shared" si="53" ref="Q93:Q104">SUM(L93:P93)</f>
        <v>0</v>
      </c>
      <c r="R93" s="22">
        <f aca="true" t="shared" si="54" ref="R93:R104">SUM(C93:E93)+SUM(H93:K93)+Q93</f>
        <v>7994.23</v>
      </c>
      <c r="S93" s="6"/>
      <c r="T93" s="6">
        <v>88565</v>
      </c>
      <c r="U93" s="6"/>
      <c r="V93" s="6"/>
      <c r="W93" s="6">
        <f>T93+V93+U93</f>
        <v>88565</v>
      </c>
      <c r="X93" s="6"/>
      <c r="Y93" s="6"/>
      <c r="Z93" s="6"/>
      <c r="AA93" s="6"/>
      <c r="AB93" s="6">
        <v>81.99</v>
      </c>
      <c r="AC93" s="6"/>
      <c r="AD93" s="6"/>
      <c r="AE93" s="6"/>
      <c r="AF93" s="6"/>
      <c r="AG93" s="6"/>
      <c r="AH93" s="6"/>
      <c r="AI93" s="6"/>
      <c r="AJ93" s="6">
        <v>837.93</v>
      </c>
      <c r="AK93" s="6"/>
      <c r="AL93" s="6"/>
      <c r="AM93" s="6"/>
      <c r="AN93" s="6"/>
      <c r="AO93" s="6"/>
      <c r="AP93" s="6"/>
      <c r="AQ93" s="6"/>
      <c r="AR93" s="6"/>
      <c r="AS93" s="6"/>
      <c r="AT93" s="6"/>
      <c r="AU93" s="6"/>
      <c r="AV93" s="6"/>
      <c r="AW93" s="6">
        <f aca="true" t="shared" si="55" ref="AW93:AW104">SUM(AC93:AV93)</f>
        <v>837.93</v>
      </c>
      <c r="AX93" s="22">
        <f t="shared" si="36"/>
        <v>89484.92</v>
      </c>
      <c r="AY93" s="6"/>
      <c r="AZ93" s="6">
        <f t="shared" si="43"/>
        <v>88565</v>
      </c>
      <c r="BA93" s="6"/>
      <c r="BB93" s="6"/>
      <c r="BC93" s="6"/>
      <c r="BD93" s="6"/>
      <c r="BE93" s="6"/>
      <c r="BF93" s="6"/>
    </row>
    <row r="94" spans="1:58" ht="11.25" customHeight="1">
      <c r="A94" s="24" t="s">
        <v>123</v>
      </c>
      <c r="B94" s="21">
        <v>42035</v>
      </c>
      <c r="C94" s="6"/>
      <c r="D94" s="6"/>
      <c r="E94" s="6"/>
      <c r="F94" s="6">
        <f>82.85+656.24</f>
        <v>739.09</v>
      </c>
      <c r="G94" s="6">
        <v>14271.53</v>
      </c>
      <c r="H94" s="6">
        <f t="shared" si="52"/>
        <v>15010.62</v>
      </c>
      <c r="I94" s="6"/>
      <c r="J94" s="6"/>
      <c r="K94" s="6">
        <v>3674</v>
      </c>
      <c r="L94" s="6"/>
      <c r="M94" s="6"/>
      <c r="N94" s="6"/>
      <c r="O94" s="6"/>
      <c r="P94" s="6">
        <v>1000</v>
      </c>
      <c r="Q94" s="6">
        <f t="shared" si="53"/>
        <v>1000</v>
      </c>
      <c r="R94" s="22">
        <f t="shared" si="54"/>
        <v>19684.620000000003</v>
      </c>
      <c r="S94" s="6"/>
      <c r="T94" s="6">
        <v>72385</v>
      </c>
      <c r="U94" s="6"/>
      <c r="V94" s="6"/>
      <c r="W94" s="6">
        <f aca="true" t="shared" si="56" ref="W94:W104">T94+V94+U94</f>
        <v>72385</v>
      </c>
      <c r="X94" s="6"/>
      <c r="Y94" s="6"/>
      <c r="Z94" s="6"/>
      <c r="AA94" s="6"/>
      <c r="AB94" s="6">
        <v>200.34</v>
      </c>
      <c r="AC94" s="6"/>
      <c r="AD94" s="6"/>
      <c r="AE94" s="6"/>
      <c r="AF94" s="6"/>
      <c r="AG94" s="6"/>
      <c r="AH94" s="6"/>
      <c r="AI94" s="6"/>
      <c r="AJ94" s="6">
        <v>291.32</v>
      </c>
      <c r="AK94" s="6"/>
      <c r="AL94" s="6"/>
      <c r="AM94" s="6"/>
      <c r="AN94" s="6"/>
      <c r="AO94" s="6"/>
      <c r="AP94" s="6"/>
      <c r="AQ94" s="6"/>
      <c r="AR94" s="6">
        <v>1000</v>
      </c>
      <c r="AS94" s="6"/>
      <c r="AT94" s="6"/>
      <c r="AU94" s="6"/>
      <c r="AV94" s="6"/>
      <c r="AW94" s="6">
        <f t="shared" si="55"/>
        <v>1291.32</v>
      </c>
      <c r="AX94" s="22">
        <f t="shared" si="36"/>
        <v>73876.66</v>
      </c>
      <c r="AY94" s="6"/>
      <c r="AZ94" s="6">
        <f t="shared" si="43"/>
        <v>72385</v>
      </c>
      <c r="BA94" s="6"/>
      <c r="BB94" s="6"/>
      <c r="BC94" s="6"/>
      <c r="BD94" s="6"/>
      <c r="BE94" s="6"/>
      <c r="BF94" s="6"/>
    </row>
    <row r="95" spans="1:58" ht="11.25" customHeight="1">
      <c r="A95" s="24" t="s">
        <v>123</v>
      </c>
      <c r="B95" s="21">
        <v>42063</v>
      </c>
      <c r="C95" s="6"/>
      <c r="D95" s="6">
        <v>166.47</v>
      </c>
      <c r="E95" s="6"/>
      <c r="F95" s="6">
        <v>442.77</v>
      </c>
      <c r="G95" s="6"/>
      <c r="H95" s="6">
        <f t="shared" si="52"/>
        <v>442.77</v>
      </c>
      <c r="I95" s="6"/>
      <c r="J95" s="6"/>
      <c r="K95" s="6"/>
      <c r="L95" s="6"/>
      <c r="M95" s="6"/>
      <c r="N95" s="6"/>
      <c r="O95" s="6">
        <v>2000</v>
      </c>
      <c r="P95" s="6"/>
      <c r="Q95" s="6">
        <f t="shared" si="53"/>
        <v>2000</v>
      </c>
      <c r="R95" s="22">
        <f t="shared" si="54"/>
        <v>2609.24</v>
      </c>
      <c r="S95" s="6"/>
      <c r="T95" s="6">
        <v>8293</v>
      </c>
      <c r="U95" s="6"/>
      <c r="V95" s="6"/>
      <c r="W95" s="6">
        <f t="shared" si="56"/>
        <v>8293</v>
      </c>
      <c r="X95" s="6"/>
      <c r="Y95" s="6"/>
      <c r="Z95" s="6"/>
      <c r="AA95" s="6"/>
      <c r="AB95" s="6">
        <v>825.98</v>
      </c>
      <c r="AC95" s="6"/>
      <c r="AD95" s="6"/>
      <c r="AE95" s="6"/>
      <c r="AF95" s="6"/>
      <c r="AG95" s="6"/>
      <c r="AH95" s="6"/>
      <c r="AI95" s="6"/>
      <c r="AJ95" s="6">
        <v>280.47</v>
      </c>
      <c r="AK95" s="6"/>
      <c r="AL95" s="6"/>
      <c r="AM95" s="6"/>
      <c r="AN95" s="6"/>
      <c r="AO95" s="6"/>
      <c r="AP95" s="6"/>
      <c r="AQ95" s="6"/>
      <c r="AR95" s="6"/>
      <c r="AS95" s="6"/>
      <c r="AT95" s="6"/>
      <c r="AU95" s="6"/>
      <c r="AV95" s="6"/>
      <c r="AW95" s="6">
        <f t="shared" si="55"/>
        <v>280.47</v>
      </c>
      <c r="AX95" s="22">
        <f t="shared" si="36"/>
        <v>9399.449999999999</v>
      </c>
      <c r="AY95" s="6"/>
      <c r="AZ95" s="6">
        <f t="shared" si="43"/>
        <v>8293</v>
      </c>
      <c r="BA95" s="6"/>
      <c r="BB95" s="6"/>
      <c r="BC95" s="6"/>
      <c r="BD95" s="6"/>
      <c r="BE95" s="6"/>
      <c r="BF95" s="6"/>
    </row>
    <row r="96" spans="1:58" ht="11.25" customHeight="1">
      <c r="A96" s="26" t="s">
        <v>123</v>
      </c>
      <c r="B96" s="21">
        <v>42094</v>
      </c>
      <c r="C96" s="6"/>
      <c r="D96" s="6">
        <v>8000</v>
      </c>
      <c r="E96" s="6"/>
      <c r="F96" s="6"/>
      <c r="G96" s="6"/>
      <c r="H96" s="6">
        <f t="shared" si="52"/>
        <v>0</v>
      </c>
      <c r="I96" s="6"/>
      <c r="J96" s="6"/>
      <c r="K96" s="6"/>
      <c r="L96" s="6"/>
      <c r="M96" s="6"/>
      <c r="N96" s="6"/>
      <c r="O96" s="6"/>
      <c r="P96" s="6"/>
      <c r="Q96" s="6">
        <f t="shared" si="53"/>
        <v>0</v>
      </c>
      <c r="R96" s="22">
        <f t="shared" si="54"/>
        <v>8000</v>
      </c>
      <c r="S96" s="6"/>
      <c r="T96" s="6">
        <v>108386</v>
      </c>
      <c r="U96" s="6"/>
      <c r="V96" s="6"/>
      <c r="W96" s="6">
        <f t="shared" si="56"/>
        <v>108386</v>
      </c>
      <c r="X96" s="6"/>
      <c r="Y96" s="6"/>
      <c r="Z96" s="6"/>
      <c r="AA96" s="6"/>
      <c r="AB96" s="6">
        <v>6000</v>
      </c>
      <c r="AC96" s="6"/>
      <c r="AD96" s="6"/>
      <c r="AE96" s="6"/>
      <c r="AF96" s="6"/>
      <c r="AG96" s="6"/>
      <c r="AH96" s="6"/>
      <c r="AI96" s="6"/>
      <c r="AJ96" s="6"/>
      <c r="AK96" s="6"/>
      <c r="AL96" s="6"/>
      <c r="AM96" s="6"/>
      <c r="AN96" s="6"/>
      <c r="AO96" s="6"/>
      <c r="AP96" s="6"/>
      <c r="AQ96" s="6"/>
      <c r="AR96" s="6">
        <v>3000</v>
      </c>
      <c r="AS96" s="6"/>
      <c r="AT96" s="6"/>
      <c r="AU96" s="6"/>
      <c r="AV96" s="6"/>
      <c r="AW96" s="6">
        <f t="shared" si="55"/>
        <v>3000</v>
      </c>
      <c r="AX96" s="22">
        <f t="shared" si="36"/>
        <v>117386</v>
      </c>
      <c r="AY96" s="6"/>
      <c r="AZ96" s="6">
        <f t="shared" si="43"/>
        <v>108386</v>
      </c>
      <c r="BA96" s="6"/>
      <c r="BB96" s="6"/>
      <c r="BC96" s="6"/>
      <c r="BD96" s="6"/>
      <c r="BE96" s="6"/>
      <c r="BF96" s="6"/>
    </row>
    <row r="97" spans="1:58" ht="11.25" customHeight="1">
      <c r="A97" s="24" t="s">
        <v>123</v>
      </c>
      <c r="B97" s="21">
        <v>42124</v>
      </c>
      <c r="C97" s="6"/>
      <c r="D97" s="6">
        <v>1000</v>
      </c>
      <c r="E97" s="6"/>
      <c r="F97" s="6"/>
      <c r="G97" s="6">
        <v>5225</v>
      </c>
      <c r="H97" s="6">
        <f t="shared" si="52"/>
        <v>5225</v>
      </c>
      <c r="I97" s="6"/>
      <c r="J97" s="6"/>
      <c r="K97" s="6"/>
      <c r="L97" s="6"/>
      <c r="M97" s="6"/>
      <c r="N97" s="6"/>
      <c r="O97" s="6"/>
      <c r="P97" s="6"/>
      <c r="Q97" s="6">
        <f t="shared" si="53"/>
        <v>0</v>
      </c>
      <c r="R97" s="22">
        <f t="shared" si="54"/>
        <v>6225</v>
      </c>
      <c r="S97" s="6"/>
      <c r="T97" s="6">
        <v>48621</v>
      </c>
      <c r="U97" s="6"/>
      <c r="V97" s="6"/>
      <c r="W97" s="6">
        <f t="shared" si="56"/>
        <v>48621</v>
      </c>
      <c r="X97" s="6"/>
      <c r="Y97" s="6"/>
      <c r="Z97" s="6"/>
      <c r="AA97" s="6"/>
      <c r="AB97" s="6"/>
      <c r="AC97" s="6"/>
      <c r="AD97" s="6"/>
      <c r="AE97" s="6"/>
      <c r="AF97" s="6"/>
      <c r="AG97" s="6"/>
      <c r="AH97" s="6"/>
      <c r="AI97" s="6"/>
      <c r="AJ97" s="6"/>
      <c r="AK97" s="6"/>
      <c r="AL97" s="6"/>
      <c r="AM97" s="6"/>
      <c r="AN97" s="6"/>
      <c r="AO97" s="6"/>
      <c r="AP97" s="6"/>
      <c r="AQ97" s="6"/>
      <c r="AR97" s="6">
        <v>4500</v>
      </c>
      <c r="AS97" s="6"/>
      <c r="AT97" s="6"/>
      <c r="AU97" s="6"/>
      <c r="AV97" s="6"/>
      <c r="AW97" s="6">
        <f t="shared" si="55"/>
        <v>4500</v>
      </c>
      <c r="AX97" s="22">
        <f t="shared" si="36"/>
        <v>53121</v>
      </c>
      <c r="AY97" s="6"/>
      <c r="AZ97" s="6">
        <f t="shared" si="43"/>
        <v>48621</v>
      </c>
      <c r="BA97" s="6"/>
      <c r="BB97" s="6"/>
      <c r="BC97" s="6"/>
      <c r="BD97" s="6"/>
      <c r="BE97" s="6"/>
      <c r="BF97" s="6"/>
    </row>
    <row r="98" spans="1:58" ht="11.25" customHeight="1">
      <c r="A98" s="24" t="s">
        <v>123</v>
      </c>
      <c r="B98" s="21">
        <v>42155</v>
      </c>
      <c r="C98" s="6"/>
      <c r="D98" s="6">
        <v>1000</v>
      </c>
      <c r="E98" s="6"/>
      <c r="F98" s="6"/>
      <c r="G98" s="6">
        <v>8000</v>
      </c>
      <c r="H98" s="6">
        <f t="shared" si="52"/>
        <v>8000</v>
      </c>
      <c r="I98" s="6"/>
      <c r="J98" s="6"/>
      <c r="K98" s="6"/>
      <c r="L98" s="6"/>
      <c r="M98" s="6"/>
      <c r="N98" s="6"/>
      <c r="O98" s="6"/>
      <c r="P98" s="6"/>
      <c r="Q98" s="6">
        <f t="shared" si="53"/>
        <v>0</v>
      </c>
      <c r="R98" s="22">
        <f t="shared" si="54"/>
        <v>9000</v>
      </c>
      <c r="S98" s="6"/>
      <c r="T98" s="6">
        <v>79230</v>
      </c>
      <c r="U98" s="6"/>
      <c r="V98" s="6"/>
      <c r="W98" s="6">
        <f t="shared" si="56"/>
        <v>79230</v>
      </c>
      <c r="X98" s="6"/>
      <c r="Y98" s="6"/>
      <c r="Z98" s="6"/>
      <c r="AA98" s="6"/>
      <c r="AB98" s="6">
        <v>3300</v>
      </c>
      <c r="AC98" s="6"/>
      <c r="AD98" s="6"/>
      <c r="AE98" s="6"/>
      <c r="AF98" s="6"/>
      <c r="AG98" s="6"/>
      <c r="AH98" s="6"/>
      <c r="AI98" s="6"/>
      <c r="AJ98" s="6"/>
      <c r="AK98" s="6"/>
      <c r="AL98" s="6"/>
      <c r="AM98" s="6"/>
      <c r="AN98" s="6"/>
      <c r="AO98" s="6"/>
      <c r="AP98" s="6"/>
      <c r="AQ98" s="6"/>
      <c r="AR98" s="6"/>
      <c r="AS98" s="6"/>
      <c r="AT98" s="6"/>
      <c r="AU98" s="6"/>
      <c r="AV98" s="6"/>
      <c r="AW98" s="6">
        <f t="shared" si="55"/>
        <v>0</v>
      </c>
      <c r="AX98" s="22">
        <f t="shared" si="36"/>
        <v>82530</v>
      </c>
      <c r="AY98" s="6"/>
      <c r="AZ98" s="6">
        <f t="shared" si="43"/>
        <v>79230</v>
      </c>
      <c r="BA98" s="6"/>
      <c r="BB98" s="6"/>
      <c r="BC98" s="6"/>
      <c r="BD98" s="6"/>
      <c r="BE98" s="6"/>
      <c r="BF98" s="6"/>
    </row>
    <row r="99" spans="1:58" ht="11.25" customHeight="1">
      <c r="A99" s="24" t="s">
        <v>123</v>
      </c>
      <c r="B99" s="21">
        <v>42185</v>
      </c>
      <c r="C99" s="6"/>
      <c r="D99" s="6">
        <v>1200</v>
      </c>
      <c r="E99" s="6"/>
      <c r="F99" s="6"/>
      <c r="G99" s="6">
        <v>4000</v>
      </c>
      <c r="H99" s="6">
        <f t="shared" si="52"/>
        <v>4000</v>
      </c>
      <c r="I99" s="6"/>
      <c r="J99" s="6"/>
      <c r="K99" s="6"/>
      <c r="L99" s="6"/>
      <c r="M99" s="6"/>
      <c r="N99" s="6"/>
      <c r="O99" s="6"/>
      <c r="P99" s="6">
        <v>2500</v>
      </c>
      <c r="Q99" s="6">
        <f t="shared" si="53"/>
        <v>2500</v>
      </c>
      <c r="R99" s="22">
        <f t="shared" si="54"/>
        <v>7700</v>
      </c>
      <c r="S99" s="6"/>
      <c r="T99" s="6">
        <v>35565</v>
      </c>
      <c r="U99" s="6"/>
      <c r="V99" s="6"/>
      <c r="W99" s="6">
        <f t="shared" si="56"/>
        <v>35565</v>
      </c>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f t="shared" si="55"/>
        <v>0</v>
      </c>
      <c r="AX99" s="22">
        <f t="shared" si="36"/>
        <v>35565</v>
      </c>
      <c r="AY99" s="6"/>
      <c r="AZ99" s="6">
        <f t="shared" si="43"/>
        <v>35565</v>
      </c>
      <c r="BA99" s="6"/>
      <c r="BB99" s="6"/>
      <c r="BC99" s="6"/>
      <c r="BD99" s="6"/>
      <c r="BE99" s="6"/>
      <c r="BF99" s="6"/>
    </row>
    <row r="100" spans="1:58" ht="11.25" customHeight="1">
      <c r="A100" s="24" t="s">
        <v>123</v>
      </c>
      <c r="B100" s="21">
        <v>42216</v>
      </c>
      <c r="C100" s="6"/>
      <c r="D100" s="6">
        <v>4000</v>
      </c>
      <c r="E100" s="6"/>
      <c r="F100" s="6"/>
      <c r="G100" s="6"/>
      <c r="H100" s="6">
        <f t="shared" si="52"/>
        <v>0</v>
      </c>
      <c r="I100" s="6"/>
      <c r="J100" s="6"/>
      <c r="K100" s="6"/>
      <c r="L100" s="6"/>
      <c r="M100" s="6">
        <v>2374</v>
      </c>
      <c r="N100" s="6">
        <v>10000</v>
      </c>
      <c r="O100" s="6"/>
      <c r="P100" s="6"/>
      <c r="Q100" s="6">
        <f t="shared" si="53"/>
        <v>12374</v>
      </c>
      <c r="R100" s="22">
        <f t="shared" si="54"/>
        <v>16374</v>
      </c>
      <c r="S100" s="6"/>
      <c r="T100" s="6">
        <v>46234</v>
      </c>
      <c r="U100" s="6"/>
      <c r="V100" s="6"/>
      <c r="W100" s="6">
        <f t="shared" si="56"/>
        <v>46234</v>
      </c>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f t="shared" si="55"/>
        <v>0</v>
      </c>
      <c r="AX100" s="22">
        <f t="shared" si="36"/>
        <v>46234</v>
      </c>
      <c r="AY100" s="6"/>
      <c r="AZ100" s="6">
        <f t="shared" si="43"/>
        <v>46234</v>
      </c>
      <c r="BA100" s="6"/>
      <c r="BB100" s="6"/>
      <c r="BC100" s="6"/>
      <c r="BD100" s="6"/>
      <c r="BE100" s="6"/>
      <c r="BF100" s="6"/>
    </row>
    <row r="101" spans="1:58" ht="11.25" customHeight="1">
      <c r="A101" s="24" t="s">
        <v>123</v>
      </c>
      <c r="B101" s="21">
        <v>42247</v>
      </c>
      <c r="C101" s="6"/>
      <c r="D101" s="6">
        <v>4000</v>
      </c>
      <c r="E101" s="6"/>
      <c r="F101" s="6"/>
      <c r="G101" s="6"/>
      <c r="H101" s="6">
        <f t="shared" si="52"/>
        <v>0</v>
      </c>
      <c r="I101" s="6"/>
      <c r="J101" s="6"/>
      <c r="K101" s="6"/>
      <c r="L101" s="6"/>
      <c r="M101" s="6">
        <v>2374</v>
      </c>
      <c r="N101" s="6">
        <v>10000</v>
      </c>
      <c r="O101" s="6"/>
      <c r="P101" s="6"/>
      <c r="Q101" s="6">
        <f t="shared" si="53"/>
        <v>12374</v>
      </c>
      <c r="R101" s="22">
        <f t="shared" si="54"/>
        <v>16374</v>
      </c>
      <c r="S101" s="6"/>
      <c r="T101" s="6">
        <v>46234</v>
      </c>
      <c r="U101" s="6"/>
      <c r="V101" s="6"/>
      <c r="W101" s="6">
        <f t="shared" si="56"/>
        <v>46234</v>
      </c>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f t="shared" si="55"/>
        <v>0</v>
      </c>
      <c r="AX101" s="22">
        <f t="shared" si="36"/>
        <v>46234</v>
      </c>
      <c r="AY101" s="6"/>
      <c r="AZ101" s="6">
        <f t="shared" si="43"/>
        <v>46234</v>
      </c>
      <c r="BA101" s="6"/>
      <c r="BB101" s="6"/>
      <c r="BC101" s="6"/>
      <c r="BD101" s="6"/>
      <c r="BE101" s="6"/>
      <c r="BF101" s="6"/>
    </row>
    <row r="102" spans="1:58" ht="11.25" customHeight="1">
      <c r="A102" s="24" t="s">
        <v>123</v>
      </c>
      <c r="B102" s="21">
        <v>42277</v>
      </c>
      <c r="C102" s="6"/>
      <c r="D102" s="6"/>
      <c r="E102" s="6"/>
      <c r="F102" s="6"/>
      <c r="G102" s="6"/>
      <c r="H102" s="6">
        <f t="shared" si="52"/>
        <v>0</v>
      </c>
      <c r="I102" s="6"/>
      <c r="J102" s="6"/>
      <c r="K102" s="6"/>
      <c r="L102" s="6"/>
      <c r="M102" s="6">
        <v>2500</v>
      </c>
      <c r="N102" s="6"/>
      <c r="O102" s="6"/>
      <c r="P102" s="6"/>
      <c r="Q102" s="6">
        <f t="shared" si="53"/>
        <v>2500</v>
      </c>
      <c r="R102" s="22">
        <f t="shared" si="54"/>
        <v>2500</v>
      </c>
      <c r="S102" s="6"/>
      <c r="T102" s="6">
        <v>143661</v>
      </c>
      <c r="U102" s="6"/>
      <c r="V102" s="6"/>
      <c r="W102" s="6">
        <f t="shared" si="56"/>
        <v>143661</v>
      </c>
      <c r="X102" s="6"/>
      <c r="Y102" s="6"/>
      <c r="Z102" s="6"/>
      <c r="AA102" s="6"/>
      <c r="AB102" s="6">
        <v>6000</v>
      </c>
      <c r="AC102" s="6"/>
      <c r="AD102" s="6"/>
      <c r="AE102" s="6"/>
      <c r="AF102" s="6"/>
      <c r="AG102" s="6"/>
      <c r="AH102" s="6"/>
      <c r="AI102" s="6"/>
      <c r="AJ102" s="6"/>
      <c r="AK102" s="6"/>
      <c r="AL102" s="6"/>
      <c r="AM102" s="6"/>
      <c r="AN102" s="6"/>
      <c r="AO102" s="6"/>
      <c r="AP102" s="6"/>
      <c r="AQ102" s="6"/>
      <c r="AR102" s="6"/>
      <c r="AS102" s="6"/>
      <c r="AT102" s="6"/>
      <c r="AU102" s="6"/>
      <c r="AV102" s="6"/>
      <c r="AW102" s="6">
        <f t="shared" si="55"/>
        <v>0</v>
      </c>
      <c r="AX102" s="22">
        <f t="shared" si="36"/>
        <v>149661</v>
      </c>
      <c r="AY102" s="6"/>
      <c r="AZ102" s="6">
        <f t="shared" si="43"/>
        <v>143661</v>
      </c>
      <c r="BA102" s="6"/>
      <c r="BB102" s="6"/>
      <c r="BC102" s="6"/>
      <c r="BD102" s="6"/>
      <c r="BE102" s="6"/>
      <c r="BF102" s="6"/>
    </row>
    <row r="103" spans="1:58" ht="11.25" customHeight="1">
      <c r="A103" s="24" t="s">
        <v>123</v>
      </c>
      <c r="B103" s="21">
        <v>42308</v>
      </c>
      <c r="C103" s="6"/>
      <c r="D103" s="6">
        <v>2500</v>
      </c>
      <c r="E103" s="6"/>
      <c r="F103" s="6">
        <v>799.42</v>
      </c>
      <c r="G103" s="6"/>
      <c r="H103" s="6">
        <f t="shared" si="52"/>
        <v>799.42</v>
      </c>
      <c r="I103" s="6"/>
      <c r="J103" s="6"/>
      <c r="K103" s="6"/>
      <c r="L103" s="6"/>
      <c r="M103" s="6">
        <v>44.36</v>
      </c>
      <c r="N103" s="6"/>
      <c r="O103" s="6"/>
      <c r="P103" s="6"/>
      <c r="Q103" s="6">
        <f t="shared" si="53"/>
        <v>44.36</v>
      </c>
      <c r="R103" s="22">
        <f t="shared" si="54"/>
        <v>3343.78</v>
      </c>
      <c r="S103" s="6"/>
      <c r="T103" s="6">
        <v>49577</v>
      </c>
      <c r="U103" s="6"/>
      <c r="V103" s="6"/>
      <c r="W103" s="6">
        <f t="shared" si="56"/>
        <v>49577</v>
      </c>
      <c r="X103" s="6"/>
      <c r="Y103" s="6"/>
      <c r="Z103" s="6"/>
      <c r="AA103" s="6"/>
      <c r="AB103" s="6">
        <v>3161.71</v>
      </c>
      <c r="AC103" s="6"/>
      <c r="AD103" s="6"/>
      <c r="AE103" s="6"/>
      <c r="AF103" s="6"/>
      <c r="AG103" s="6"/>
      <c r="AH103" s="6"/>
      <c r="AI103" s="6"/>
      <c r="AJ103" s="6">
        <v>1006</v>
      </c>
      <c r="AK103" s="6"/>
      <c r="AL103" s="6"/>
      <c r="AM103" s="6"/>
      <c r="AN103" s="6"/>
      <c r="AO103" s="6"/>
      <c r="AP103" s="6"/>
      <c r="AQ103" s="6"/>
      <c r="AR103" s="6"/>
      <c r="AS103" s="6"/>
      <c r="AT103" s="6"/>
      <c r="AU103" s="6"/>
      <c r="AV103" s="6"/>
      <c r="AW103" s="6">
        <f t="shared" si="55"/>
        <v>1006</v>
      </c>
      <c r="AX103" s="22">
        <f t="shared" si="36"/>
        <v>53744.71</v>
      </c>
      <c r="AY103" s="6"/>
      <c r="AZ103" s="6">
        <f t="shared" si="43"/>
        <v>49577</v>
      </c>
      <c r="BA103" s="6"/>
      <c r="BB103" s="6"/>
      <c r="BC103" s="6"/>
      <c r="BD103" s="6"/>
      <c r="BE103" s="6"/>
      <c r="BF103" s="6"/>
    </row>
    <row r="104" spans="1:58" ht="11.25" customHeight="1">
      <c r="A104" s="24" t="s">
        <v>123</v>
      </c>
      <c r="B104" s="21">
        <v>42338</v>
      </c>
      <c r="C104" s="6"/>
      <c r="D104" s="6"/>
      <c r="E104" s="6"/>
      <c r="F104" s="6"/>
      <c r="G104" s="6"/>
      <c r="H104" s="6">
        <f t="shared" si="52"/>
        <v>0</v>
      </c>
      <c r="I104" s="6"/>
      <c r="J104" s="6"/>
      <c r="K104" s="6"/>
      <c r="L104" s="6"/>
      <c r="M104" s="6"/>
      <c r="N104" s="6"/>
      <c r="O104" s="6"/>
      <c r="P104" s="6">
        <v>4585</v>
      </c>
      <c r="Q104" s="6">
        <f t="shared" si="53"/>
        <v>4585</v>
      </c>
      <c r="R104" s="22">
        <f t="shared" si="54"/>
        <v>4585</v>
      </c>
      <c r="S104" s="6"/>
      <c r="T104" s="6">
        <v>7200</v>
      </c>
      <c r="U104" s="6"/>
      <c r="V104" s="6"/>
      <c r="W104" s="6">
        <f t="shared" si="56"/>
        <v>7200</v>
      </c>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f t="shared" si="55"/>
        <v>0</v>
      </c>
      <c r="AX104" s="22">
        <f t="shared" si="36"/>
        <v>7200</v>
      </c>
      <c r="AY104" s="6"/>
      <c r="AZ104" s="6">
        <f t="shared" si="43"/>
        <v>7200</v>
      </c>
      <c r="BA104" s="6"/>
      <c r="BB104" s="6"/>
      <c r="BC104" s="6"/>
      <c r="BD104" s="6"/>
      <c r="BE104" s="6"/>
      <c r="BF104" s="6"/>
    </row>
    <row r="105" spans="1:59" s="59" customFormat="1" ht="11.25" customHeight="1">
      <c r="A105" s="25" t="s">
        <v>64</v>
      </c>
      <c r="B105" s="25" t="s">
        <v>20</v>
      </c>
      <c r="C105" s="58">
        <f aca="true" t="shared" si="57" ref="C105:AV105">SUM(C93:C104)</f>
        <v>0</v>
      </c>
      <c r="D105" s="58">
        <f t="shared" si="57"/>
        <v>28566.47</v>
      </c>
      <c r="E105" s="58">
        <f t="shared" si="57"/>
        <v>0</v>
      </c>
      <c r="F105" s="58">
        <f t="shared" si="57"/>
        <v>3275.51</v>
      </c>
      <c r="G105" s="58">
        <f t="shared" si="57"/>
        <v>31496.53</v>
      </c>
      <c r="H105" s="58">
        <f t="shared" si="57"/>
        <v>34772.03999999999</v>
      </c>
      <c r="I105" s="58">
        <f t="shared" si="57"/>
        <v>0</v>
      </c>
      <c r="J105" s="58">
        <f t="shared" si="57"/>
        <v>0</v>
      </c>
      <c r="K105" s="58">
        <f t="shared" si="57"/>
        <v>3674</v>
      </c>
      <c r="L105" s="58">
        <f>SUM(L93:L104)</f>
        <v>0</v>
      </c>
      <c r="M105" s="58"/>
      <c r="N105" s="58"/>
      <c r="O105" s="58"/>
      <c r="P105" s="58"/>
      <c r="Q105" s="58">
        <f>SUM(Q93:Q104)</f>
        <v>37377.36</v>
      </c>
      <c r="R105" s="58">
        <f>SUM(R93:R104)</f>
        <v>104389.87</v>
      </c>
      <c r="S105" s="58">
        <f t="shared" si="57"/>
        <v>0</v>
      </c>
      <c r="T105" s="58">
        <f t="shared" si="57"/>
        <v>733951</v>
      </c>
      <c r="U105" s="58">
        <f>SUM(U93:U104)</f>
        <v>0</v>
      </c>
      <c r="V105" s="58">
        <f t="shared" si="57"/>
        <v>0</v>
      </c>
      <c r="W105" s="58">
        <f t="shared" si="57"/>
        <v>733951</v>
      </c>
      <c r="X105" s="58">
        <f t="shared" si="57"/>
        <v>0</v>
      </c>
      <c r="Y105" s="58">
        <f t="shared" si="57"/>
        <v>0</v>
      </c>
      <c r="Z105" s="58">
        <f t="shared" si="57"/>
        <v>0</v>
      </c>
      <c r="AA105" s="58">
        <f t="shared" si="57"/>
        <v>0</v>
      </c>
      <c r="AB105" s="58">
        <f t="shared" si="57"/>
        <v>19570.019999999997</v>
      </c>
      <c r="AC105" s="58">
        <f t="shared" si="57"/>
        <v>0</v>
      </c>
      <c r="AD105" s="58">
        <f t="shared" si="57"/>
        <v>0</v>
      </c>
      <c r="AE105" s="58">
        <f t="shared" si="57"/>
        <v>0</v>
      </c>
      <c r="AF105" s="58">
        <f t="shared" si="57"/>
        <v>0</v>
      </c>
      <c r="AG105" s="58">
        <f t="shared" si="57"/>
        <v>0</v>
      </c>
      <c r="AH105" s="58">
        <f t="shared" si="57"/>
        <v>0</v>
      </c>
      <c r="AI105" s="58">
        <f t="shared" si="57"/>
        <v>0</v>
      </c>
      <c r="AJ105" s="58">
        <f t="shared" si="57"/>
        <v>2415.7200000000003</v>
      </c>
      <c r="AK105" s="58">
        <f t="shared" si="57"/>
        <v>0</v>
      </c>
      <c r="AL105" s="58">
        <f t="shared" si="57"/>
        <v>0</v>
      </c>
      <c r="AM105" s="58">
        <f t="shared" si="57"/>
        <v>0</v>
      </c>
      <c r="AN105" s="58">
        <f t="shared" si="57"/>
        <v>0</v>
      </c>
      <c r="AO105" s="58">
        <f t="shared" si="57"/>
        <v>0</v>
      </c>
      <c r="AP105" s="58">
        <f t="shared" si="57"/>
        <v>0</v>
      </c>
      <c r="AQ105" s="58">
        <f t="shared" si="57"/>
        <v>0</v>
      </c>
      <c r="AR105" s="58">
        <f>SUM(AR93:AR104)</f>
        <v>8500</v>
      </c>
      <c r="AS105" s="58">
        <f t="shared" si="57"/>
        <v>0</v>
      </c>
      <c r="AT105" s="58">
        <f t="shared" si="57"/>
        <v>0</v>
      </c>
      <c r="AU105" s="58">
        <f t="shared" si="57"/>
        <v>0</v>
      </c>
      <c r="AV105" s="58">
        <f t="shared" si="57"/>
        <v>0</v>
      </c>
      <c r="AW105" s="58">
        <f>SUM(AW93:AW104)</f>
        <v>10915.720000000001</v>
      </c>
      <c r="AX105" s="58">
        <f t="shared" si="36"/>
        <v>764436.74</v>
      </c>
      <c r="AY105" s="58"/>
      <c r="AZ105" s="58">
        <f t="shared" si="43"/>
        <v>733951</v>
      </c>
      <c r="BA105" s="58">
        <f aca="true" t="shared" si="58" ref="BA105:BG105">SUM(BA93:BA104)</f>
        <v>0</v>
      </c>
      <c r="BB105" s="58">
        <f t="shared" si="58"/>
        <v>0</v>
      </c>
      <c r="BC105" s="58">
        <f t="shared" si="58"/>
        <v>0</v>
      </c>
      <c r="BD105" s="58">
        <f t="shared" si="58"/>
        <v>0</v>
      </c>
      <c r="BE105" s="58">
        <f t="shared" si="58"/>
        <v>0</v>
      </c>
      <c r="BF105" s="58">
        <f t="shared" si="58"/>
        <v>0</v>
      </c>
      <c r="BG105" s="58">
        <f t="shared" si="58"/>
        <v>0</v>
      </c>
    </row>
    <row r="106" spans="1:58" ht="11.25" customHeight="1">
      <c r="A106" s="20" t="s">
        <v>13</v>
      </c>
      <c r="B106" s="21">
        <v>42004</v>
      </c>
      <c r="C106" s="6">
        <v>2000</v>
      </c>
      <c r="D106" s="6"/>
      <c r="E106" s="6"/>
      <c r="F106" s="6"/>
      <c r="G106" s="6"/>
      <c r="H106" s="6">
        <f aca="true" t="shared" si="59" ref="H106:H117">SUM(F106:G106)</f>
        <v>0</v>
      </c>
      <c r="I106" s="6"/>
      <c r="J106" s="6"/>
      <c r="K106" s="6"/>
      <c r="L106" s="6"/>
      <c r="M106" s="6"/>
      <c r="N106" s="6"/>
      <c r="O106" s="6"/>
      <c r="P106" s="6"/>
      <c r="Q106" s="6">
        <f aca="true" t="shared" si="60" ref="Q106:Q117">SUM(L106:P106)</f>
        <v>0</v>
      </c>
      <c r="R106" s="22">
        <f aca="true" t="shared" si="61" ref="R106:R117">SUM(C106:E106)+SUM(H106:K106)+Q106</f>
        <v>2000</v>
      </c>
      <c r="S106" s="6"/>
      <c r="T106" s="6"/>
      <c r="U106" s="6"/>
      <c r="V106" s="6"/>
      <c r="W106" s="6">
        <f>T106+V106+U106</f>
        <v>0</v>
      </c>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f aca="true" t="shared" si="62" ref="AW106:AW117">SUM(AC106:AV106)</f>
        <v>0</v>
      </c>
      <c r="AX106" s="22">
        <f t="shared" si="36"/>
        <v>0</v>
      </c>
      <c r="AY106" s="6"/>
      <c r="AZ106" s="6">
        <f t="shared" si="43"/>
        <v>0</v>
      </c>
      <c r="BA106" s="6"/>
      <c r="BB106" s="6"/>
      <c r="BC106" s="6"/>
      <c r="BD106" s="6"/>
      <c r="BE106" s="6"/>
      <c r="BF106" s="6"/>
    </row>
    <row r="107" spans="1:58" ht="11.25" customHeight="1">
      <c r="A107" s="24" t="s">
        <v>13</v>
      </c>
      <c r="B107" s="21">
        <v>42035</v>
      </c>
      <c r="C107" s="6"/>
      <c r="D107" s="6"/>
      <c r="E107" s="6"/>
      <c r="F107" s="6"/>
      <c r="G107" s="6"/>
      <c r="H107" s="6">
        <f t="shared" si="59"/>
        <v>0</v>
      </c>
      <c r="I107" s="6"/>
      <c r="J107" s="6"/>
      <c r="K107" s="6"/>
      <c r="L107" s="6"/>
      <c r="M107" s="6"/>
      <c r="N107" s="6"/>
      <c r="O107" s="6"/>
      <c r="P107" s="6"/>
      <c r="Q107" s="6">
        <f t="shared" si="60"/>
        <v>0</v>
      </c>
      <c r="R107" s="22">
        <f t="shared" si="61"/>
        <v>0</v>
      </c>
      <c r="S107" s="6"/>
      <c r="T107" s="6"/>
      <c r="U107" s="6"/>
      <c r="V107" s="6"/>
      <c r="W107" s="6">
        <f aca="true" t="shared" si="63" ref="W107:W117">T107+V107+U107</f>
        <v>0</v>
      </c>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f t="shared" si="62"/>
        <v>0</v>
      </c>
      <c r="AX107" s="22">
        <f t="shared" si="36"/>
        <v>0</v>
      </c>
      <c r="AY107" s="6"/>
      <c r="AZ107" s="6">
        <f t="shared" si="43"/>
        <v>0</v>
      </c>
      <c r="BA107" s="6"/>
      <c r="BB107" s="6"/>
      <c r="BC107" s="6"/>
      <c r="BD107" s="6"/>
      <c r="BE107" s="6"/>
      <c r="BF107" s="6"/>
    </row>
    <row r="108" spans="1:58" ht="11.25" customHeight="1">
      <c r="A108" s="24" t="s">
        <v>13</v>
      </c>
      <c r="B108" s="21">
        <v>42063</v>
      </c>
      <c r="C108" s="6"/>
      <c r="D108" s="6"/>
      <c r="E108" s="6"/>
      <c r="F108" s="6"/>
      <c r="G108" s="6"/>
      <c r="H108" s="6">
        <f t="shared" si="59"/>
        <v>0</v>
      </c>
      <c r="I108" s="6"/>
      <c r="J108" s="6"/>
      <c r="K108" s="6"/>
      <c r="L108" s="6"/>
      <c r="M108" s="6"/>
      <c r="N108" s="6"/>
      <c r="O108" s="6"/>
      <c r="P108" s="6"/>
      <c r="Q108" s="6">
        <f t="shared" si="60"/>
        <v>0</v>
      </c>
      <c r="R108" s="22">
        <f t="shared" si="61"/>
        <v>0</v>
      </c>
      <c r="S108" s="6"/>
      <c r="T108" s="6"/>
      <c r="U108" s="6"/>
      <c r="V108" s="6"/>
      <c r="W108" s="6">
        <f t="shared" si="63"/>
        <v>0</v>
      </c>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f t="shared" si="62"/>
        <v>0</v>
      </c>
      <c r="AX108" s="22">
        <f t="shared" si="36"/>
        <v>0</v>
      </c>
      <c r="AY108" s="6"/>
      <c r="AZ108" s="6">
        <f t="shared" si="43"/>
        <v>0</v>
      </c>
      <c r="BA108" s="6"/>
      <c r="BB108" s="6"/>
      <c r="BC108" s="6"/>
      <c r="BD108" s="6"/>
      <c r="BE108" s="6"/>
      <c r="BF108" s="6"/>
    </row>
    <row r="109" spans="1:58" ht="11.25" customHeight="1">
      <c r="A109" s="24" t="s">
        <v>13</v>
      </c>
      <c r="B109" s="21">
        <v>42094</v>
      </c>
      <c r="C109" s="6">
        <v>4340</v>
      </c>
      <c r="D109" s="6"/>
      <c r="E109" s="6"/>
      <c r="F109" s="6"/>
      <c r="G109" s="6"/>
      <c r="H109" s="6">
        <f t="shared" si="59"/>
        <v>0</v>
      </c>
      <c r="I109" s="6"/>
      <c r="J109" s="6"/>
      <c r="K109" s="6"/>
      <c r="L109" s="6"/>
      <c r="M109" s="6"/>
      <c r="N109" s="6"/>
      <c r="O109" s="6"/>
      <c r="P109" s="6"/>
      <c r="Q109" s="6">
        <f t="shared" si="60"/>
        <v>0</v>
      </c>
      <c r="R109" s="22">
        <f t="shared" si="61"/>
        <v>4340</v>
      </c>
      <c r="S109" s="6"/>
      <c r="T109" s="6"/>
      <c r="U109" s="6"/>
      <c r="V109" s="6"/>
      <c r="W109" s="6">
        <f t="shared" si="63"/>
        <v>0</v>
      </c>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f t="shared" si="62"/>
        <v>0</v>
      </c>
      <c r="AX109" s="22">
        <f t="shared" si="36"/>
        <v>0</v>
      </c>
      <c r="AY109" s="6"/>
      <c r="AZ109" s="6">
        <f t="shared" si="43"/>
        <v>0</v>
      </c>
      <c r="BA109" s="6"/>
      <c r="BB109" s="6"/>
      <c r="BC109" s="6"/>
      <c r="BD109" s="6"/>
      <c r="BE109" s="6"/>
      <c r="BF109" s="6"/>
    </row>
    <row r="110" spans="1:58" ht="11.25" customHeight="1">
      <c r="A110" s="24" t="s">
        <v>13</v>
      </c>
      <c r="B110" s="21">
        <v>42124</v>
      </c>
      <c r="C110" s="6">
        <v>2500</v>
      </c>
      <c r="D110" s="6"/>
      <c r="E110" s="6"/>
      <c r="F110" s="6"/>
      <c r="G110" s="6"/>
      <c r="H110" s="6">
        <f t="shared" si="59"/>
        <v>0</v>
      </c>
      <c r="I110" s="6"/>
      <c r="J110" s="6"/>
      <c r="K110" s="6"/>
      <c r="L110" s="6"/>
      <c r="M110" s="6"/>
      <c r="N110" s="6"/>
      <c r="O110" s="6"/>
      <c r="P110" s="6"/>
      <c r="Q110" s="6">
        <f t="shared" si="60"/>
        <v>0</v>
      </c>
      <c r="R110" s="22">
        <f t="shared" si="61"/>
        <v>2500</v>
      </c>
      <c r="S110" s="6"/>
      <c r="T110" s="6"/>
      <c r="U110" s="6"/>
      <c r="V110" s="6"/>
      <c r="W110" s="6">
        <f t="shared" si="63"/>
        <v>0</v>
      </c>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f t="shared" si="62"/>
        <v>0</v>
      </c>
      <c r="AX110" s="22">
        <f t="shared" si="36"/>
        <v>0</v>
      </c>
      <c r="AY110" s="6"/>
      <c r="AZ110" s="6">
        <f t="shared" si="43"/>
        <v>0</v>
      </c>
      <c r="BA110" s="6"/>
      <c r="BB110" s="6"/>
      <c r="BC110" s="6"/>
      <c r="BD110" s="6"/>
      <c r="BE110" s="6"/>
      <c r="BF110" s="6"/>
    </row>
    <row r="111" spans="1:58" ht="11.25" customHeight="1">
      <c r="A111" s="24" t="s">
        <v>13</v>
      </c>
      <c r="B111" s="21">
        <v>42155</v>
      </c>
      <c r="C111" s="6">
        <v>2500</v>
      </c>
      <c r="D111" s="6"/>
      <c r="E111" s="6"/>
      <c r="F111" s="6"/>
      <c r="G111" s="6"/>
      <c r="H111" s="6">
        <f t="shared" si="59"/>
        <v>0</v>
      </c>
      <c r="I111" s="6"/>
      <c r="J111" s="6"/>
      <c r="K111" s="6"/>
      <c r="L111" s="6"/>
      <c r="M111" s="6"/>
      <c r="N111" s="6"/>
      <c r="O111" s="6"/>
      <c r="P111" s="6"/>
      <c r="Q111" s="6">
        <f t="shared" si="60"/>
        <v>0</v>
      </c>
      <c r="R111" s="22">
        <f t="shared" si="61"/>
        <v>2500</v>
      </c>
      <c r="S111" s="6"/>
      <c r="T111" s="6"/>
      <c r="U111" s="6"/>
      <c r="V111" s="6"/>
      <c r="W111" s="6">
        <f t="shared" si="63"/>
        <v>0</v>
      </c>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f t="shared" si="62"/>
        <v>0</v>
      </c>
      <c r="AX111" s="22">
        <f t="shared" si="36"/>
        <v>0</v>
      </c>
      <c r="AY111" s="6"/>
      <c r="AZ111" s="6">
        <f aca="true" t="shared" si="64" ref="AZ111:AZ142">S111+W111</f>
        <v>0</v>
      </c>
      <c r="BA111" s="6"/>
      <c r="BB111" s="6"/>
      <c r="BC111" s="6"/>
      <c r="BD111" s="6"/>
      <c r="BE111" s="6"/>
      <c r="BF111" s="6"/>
    </row>
    <row r="112" spans="1:58" ht="11.25" customHeight="1">
      <c r="A112" s="24" t="s">
        <v>13</v>
      </c>
      <c r="B112" s="21">
        <v>42185</v>
      </c>
      <c r="C112" s="6"/>
      <c r="D112" s="6"/>
      <c r="E112" s="6"/>
      <c r="F112" s="6"/>
      <c r="G112" s="6"/>
      <c r="H112" s="6">
        <f t="shared" si="59"/>
        <v>0</v>
      </c>
      <c r="I112" s="6"/>
      <c r="J112" s="6"/>
      <c r="K112" s="6"/>
      <c r="L112" s="6"/>
      <c r="M112" s="6"/>
      <c r="N112" s="6"/>
      <c r="O112" s="6"/>
      <c r="P112" s="6"/>
      <c r="Q112" s="6">
        <f t="shared" si="60"/>
        <v>0</v>
      </c>
      <c r="R112" s="22">
        <f t="shared" si="61"/>
        <v>0</v>
      </c>
      <c r="S112" s="6"/>
      <c r="T112" s="6"/>
      <c r="U112" s="6"/>
      <c r="V112" s="6"/>
      <c r="W112" s="6">
        <f t="shared" si="63"/>
        <v>0</v>
      </c>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f t="shared" si="62"/>
        <v>0</v>
      </c>
      <c r="AX112" s="22">
        <f t="shared" si="36"/>
        <v>0</v>
      </c>
      <c r="AY112" s="6"/>
      <c r="AZ112" s="6">
        <f t="shared" si="64"/>
        <v>0</v>
      </c>
      <c r="BA112" s="6"/>
      <c r="BB112" s="6"/>
      <c r="BC112" s="6"/>
      <c r="BD112" s="6"/>
      <c r="BE112" s="6"/>
      <c r="BF112" s="6"/>
    </row>
    <row r="113" spans="1:58" ht="11.25" customHeight="1">
      <c r="A113" s="24" t="s">
        <v>13</v>
      </c>
      <c r="B113" s="21">
        <v>42216</v>
      </c>
      <c r="C113" s="6"/>
      <c r="D113" s="6"/>
      <c r="E113" s="6"/>
      <c r="F113" s="6"/>
      <c r="G113" s="6"/>
      <c r="H113" s="6">
        <f t="shared" si="59"/>
        <v>0</v>
      </c>
      <c r="I113" s="6"/>
      <c r="J113" s="6"/>
      <c r="K113" s="6"/>
      <c r="L113" s="6"/>
      <c r="M113" s="6"/>
      <c r="N113" s="6"/>
      <c r="O113" s="6"/>
      <c r="P113" s="6"/>
      <c r="Q113" s="6">
        <f t="shared" si="60"/>
        <v>0</v>
      </c>
      <c r="R113" s="22">
        <f t="shared" si="61"/>
        <v>0</v>
      </c>
      <c r="S113" s="6"/>
      <c r="T113" s="6"/>
      <c r="U113" s="6"/>
      <c r="V113" s="6"/>
      <c r="W113" s="6">
        <f t="shared" si="63"/>
        <v>0</v>
      </c>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f t="shared" si="62"/>
        <v>0</v>
      </c>
      <c r="AX113" s="22">
        <f t="shared" si="36"/>
        <v>0</v>
      </c>
      <c r="AY113" s="6"/>
      <c r="AZ113" s="6">
        <f t="shared" si="64"/>
        <v>0</v>
      </c>
      <c r="BA113" s="6"/>
      <c r="BB113" s="6"/>
      <c r="BC113" s="6"/>
      <c r="BD113" s="6"/>
      <c r="BE113" s="6"/>
      <c r="BF113" s="6"/>
    </row>
    <row r="114" spans="1:58" ht="11.25" customHeight="1">
      <c r="A114" s="24" t="s">
        <v>13</v>
      </c>
      <c r="B114" s="21">
        <v>42247</v>
      </c>
      <c r="C114" s="6"/>
      <c r="D114" s="6"/>
      <c r="E114" s="6"/>
      <c r="F114" s="6"/>
      <c r="G114" s="6"/>
      <c r="H114" s="6">
        <f t="shared" si="59"/>
        <v>0</v>
      </c>
      <c r="I114" s="6"/>
      <c r="J114" s="6"/>
      <c r="K114" s="6"/>
      <c r="L114" s="6"/>
      <c r="M114" s="6"/>
      <c r="N114" s="6"/>
      <c r="O114" s="6"/>
      <c r="P114" s="6"/>
      <c r="Q114" s="6">
        <f t="shared" si="60"/>
        <v>0</v>
      </c>
      <c r="R114" s="22">
        <f t="shared" si="61"/>
        <v>0</v>
      </c>
      <c r="S114" s="6"/>
      <c r="T114" s="6"/>
      <c r="U114" s="6"/>
      <c r="V114" s="6"/>
      <c r="W114" s="6">
        <f t="shared" si="63"/>
        <v>0</v>
      </c>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f t="shared" si="62"/>
        <v>0</v>
      </c>
      <c r="AX114" s="22">
        <f t="shared" si="36"/>
        <v>0</v>
      </c>
      <c r="AY114" s="6"/>
      <c r="AZ114" s="6">
        <f t="shared" si="64"/>
        <v>0</v>
      </c>
      <c r="BA114" s="6"/>
      <c r="BB114" s="6"/>
      <c r="BC114" s="6"/>
      <c r="BD114" s="6"/>
      <c r="BE114" s="6"/>
      <c r="BF114" s="6"/>
    </row>
    <row r="115" spans="1:58" ht="11.25" customHeight="1">
      <c r="A115" s="24" t="s">
        <v>13</v>
      </c>
      <c r="B115" s="21">
        <v>42277</v>
      </c>
      <c r="C115" s="6"/>
      <c r="D115" s="6"/>
      <c r="E115" s="6"/>
      <c r="F115" s="6"/>
      <c r="G115" s="6"/>
      <c r="H115" s="6">
        <f t="shared" si="59"/>
        <v>0</v>
      </c>
      <c r="I115" s="6"/>
      <c r="J115" s="6"/>
      <c r="K115" s="6"/>
      <c r="L115" s="6"/>
      <c r="M115" s="6"/>
      <c r="N115" s="6"/>
      <c r="O115" s="6"/>
      <c r="P115" s="6"/>
      <c r="Q115" s="6">
        <f t="shared" si="60"/>
        <v>0</v>
      </c>
      <c r="R115" s="22">
        <f t="shared" si="61"/>
        <v>0</v>
      </c>
      <c r="S115" s="6"/>
      <c r="T115" s="6"/>
      <c r="U115" s="6"/>
      <c r="V115" s="6"/>
      <c r="W115" s="6">
        <f t="shared" si="63"/>
        <v>0</v>
      </c>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f t="shared" si="62"/>
        <v>0</v>
      </c>
      <c r="AX115" s="22">
        <f t="shared" si="36"/>
        <v>0</v>
      </c>
      <c r="AY115" s="6"/>
      <c r="AZ115" s="6">
        <f t="shared" si="64"/>
        <v>0</v>
      </c>
      <c r="BA115" s="6"/>
      <c r="BB115" s="6"/>
      <c r="BC115" s="6"/>
      <c r="BD115" s="6"/>
      <c r="BE115" s="6"/>
      <c r="BF115" s="6"/>
    </row>
    <row r="116" spans="1:58" ht="11.25" customHeight="1">
      <c r="A116" s="24" t="s">
        <v>13</v>
      </c>
      <c r="B116" s="21">
        <v>42308</v>
      </c>
      <c r="C116" s="6"/>
      <c r="D116" s="6"/>
      <c r="E116" s="6"/>
      <c r="F116" s="6"/>
      <c r="G116" s="6"/>
      <c r="H116" s="6">
        <f t="shared" si="59"/>
        <v>0</v>
      </c>
      <c r="I116" s="6"/>
      <c r="J116" s="6"/>
      <c r="K116" s="6"/>
      <c r="L116" s="6"/>
      <c r="M116" s="6"/>
      <c r="N116" s="6"/>
      <c r="O116" s="6"/>
      <c r="P116" s="6"/>
      <c r="Q116" s="6">
        <f t="shared" si="60"/>
        <v>0</v>
      </c>
      <c r="R116" s="22">
        <f t="shared" si="61"/>
        <v>0</v>
      </c>
      <c r="S116" s="6"/>
      <c r="T116" s="6"/>
      <c r="U116" s="6"/>
      <c r="V116" s="6"/>
      <c r="W116" s="6">
        <f t="shared" si="63"/>
        <v>0</v>
      </c>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f t="shared" si="62"/>
        <v>0</v>
      </c>
      <c r="AX116" s="22">
        <f t="shared" si="36"/>
        <v>0</v>
      </c>
      <c r="AY116" s="6"/>
      <c r="AZ116" s="6">
        <f t="shared" si="64"/>
        <v>0</v>
      </c>
      <c r="BA116" s="6"/>
      <c r="BB116" s="6"/>
      <c r="BC116" s="6"/>
      <c r="BD116" s="6"/>
      <c r="BE116" s="6"/>
      <c r="BF116" s="6"/>
    </row>
    <row r="117" spans="1:58" ht="11.25" customHeight="1">
      <c r="A117" s="24" t="s">
        <v>13</v>
      </c>
      <c r="B117" s="21">
        <v>42338</v>
      </c>
      <c r="C117" s="6"/>
      <c r="D117" s="6"/>
      <c r="E117" s="6"/>
      <c r="F117" s="6"/>
      <c r="G117" s="6"/>
      <c r="H117" s="6">
        <f t="shared" si="59"/>
        <v>0</v>
      </c>
      <c r="I117" s="6"/>
      <c r="J117" s="6"/>
      <c r="K117" s="6"/>
      <c r="L117" s="6"/>
      <c r="M117" s="6"/>
      <c r="N117" s="6"/>
      <c r="O117" s="6"/>
      <c r="P117" s="6"/>
      <c r="Q117" s="6">
        <f t="shared" si="60"/>
        <v>0</v>
      </c>
      <c r="R117" s="22">
        <f t="shared" si="61"/>
        <v>0</v>
      </c>
      <c r="S117" s="6"/>
      <c r="T117" s="6"/>
      <c r="U117" s="6"/>
      <c r="V117" s="6"/>
      <c r="W117" s="6">
        <f t="shared" si="63"/>
        <v>0</v>
      </c>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f t="shared" si="62"/>
        <v>0</v>
      </c>
      <c r="AX117" s="22">
        <f t="shared" si="36"/>
        <v>0</v>
      </c>
      <c r="AY117" s="6"/>
      <c r="AZ117" s="6">
        <f t="shared" si="64"/>
        <v>0</v>
      </c>
      <c r="BA117" s="6"/>
      <c r="BB117" s="6"/>
      <c r="BC117" s="6"/>
      <c r="BD117" s="6"/>
      <c r="BE117" s="6"/>
      <c r="BF117" s="6"/>
    </row>
    <row r="118" spans="1:59" s="59" customFormat="1" ht="11.25" customHeight="1">
      <c r="A118" s="25" t="s">
        <v>13</v>
      </c>
      <c r="B118" s="25" t="s">
        <v>20</v>
      </c>
      <c r="C118" s="58">
        <f aca="true" t="shared" si="65" ref="C118:AV118">SUM(C106:C117)</f>
        <v>11340</v>
      </c>
      <c r="D118" s="58">
        <f t="shared" si="65"/>
        <v>0</v>
      </c>
      <c r="E118" s="58">
        <f t="shared" si="65"/>
        <v>0</v>
      </c>
      <c r="F118" s="58">
        <f t="shared" si="65"/>
        <v>0</v>
      </c>
      <c r="G118" s="58">
        <f t="shared" si="65"/>
        <v>0</v>
      </c>
      <c r="H118" s="58">
        <f t="shared" si="65"/>
        <v>0</v>
      </c>
      <c r="I118" s="58">
        <f t="shared" si="65"/>
        <v>0</v>
      </c>
      <c r="J118" s="58">
        <f t="shared" si="65"/>
        <v>0</v>
      </c>
      <c r="K118" s="58">
        <f t="shared" si="65"/>
        <v>0</v>
      </c>
      <c r="L118" s="58">
        <f>SUM(L106:L117)</f>
        <v>0</v>
      </c>
      <c r="M118" s="58"/>
      <c r="N118" s="58"/>
      <c r="O118" s="58"/>
      <c r="P118" s="58"/>
      <c r="Q118" s="58">
        <f>SUM(Q106:Q117)</f>
        <v>0</v>
      </c>
      <c r="R118" s="58">
        <f>SUM(R106:R117)</f>
        <v>11340</v>
      </c>
      <c r="S118" s="58">
        <f t="shared" si="65"/>
        <v>0</v>
      </c>
      <c r="T118" s="58">
        <f t="shared" si="65"/>
        <v>0</v>
      </c>
      <c r="U118" s="58">
        <f>SUM(U106:U117)</f>
        <v>0</v>
      </c>
      <c r="V118" s="58">
        <f t="shared" si="65"/>
        <v>0</v>
      </c>
      <c r="W118" s="58">
        <f t="shared" si="65"/>
        <v>0</v>
      </c>
      <c r="X118" s="58">
        <f t="shared" si="65"/>
        <v>0</v>
      </c>
      <c r="Y118" s="58">
        <f t="shared" si="65"/>
        <v>0</v>
      </c>
      <c r="Z118" s="58">
        <f t="shared" si="65"/>
        <v>0</v>
      </c>
      <c r="AA118" s="58">
        <f t="shared" si="65"/>
        <v>0</v>
      </c>
      <c r="AB118" s="58">
        <f t="shared" si="65"/>
        <v>0</v>
      </c>
      <c r="AC118" s="58">
        <f t="shared" si="65"/>
        <v>0</v>
      </c>
      <c r="AD118" s="58">
        <f t="shared" si="65"/>
        <v>0</v>
      </c>
      <c r="AE118" s="58">
        <f t="shared" si="65"/>
        <v>0</v>
      </c>
      <c r="AF118" s="58">
        <f t="shared" si="65"/>
        <v>0</v>
      </c>
      <c r="AG118" s="58">
        <f t="shared" si="65"/>
        <v>0</v>
      </c>
      <c r="AH118" s="58">
        <f t="shared" si="65"/>
        <v>0</v>
      </c>
      <c r="AI118" s="58">
        <f t="shared" si="65"/>
        <v>0</v>
      </c>
      <c r="AJ118" s="58">
        <f t="shared" si="65"/>
        <v>0</v>
      </c>
      <c r="AK118" s="58">
        <f t="shared" si="65"/>
        <v>0</v>
      </c>
      <c r="AL118" s="58">
        <f t="shared" si="65"/>
        <v>0</v>
      </c>
      <c r="AM118" s="58">
        <f t="shared" si="65"/>
        <v>0</v>
      </c>
      <c r="AN118" s="58">
        <f t="shared" si="65"/>
        <v>0</v>
      </c>
      <c r="AO118" s="58">
        <f t="shared" si="65"/>
        <v>0</v>
      </c>
      <c r="AP118" s="58">
        <f t="shared" si="65"/>
        <v>0</v>
      </c>
      <c r="AQ118" s="58">
        <f t="shared" si="65"/>
        <v>0</v>
      </c>
      <c r="AR118" s="58">
        <f>SUM(AR106:AR117)</f>
        <v>0</v>
      </c>
      <c r="AS118" s="58">
        <f t="shared" si="65"/>
        <v>0</v>
      </c>
      <c r="AT118" s="58">
        <f t="shared" si="65"/>
        <v>0</v>
      </c>
      <c r="AU118" s="58">
        <f t="shared" si="65"/>
        <v>0</v>
      </c>
      <c r="AV118" s="58">
        <f t="shared" si="65"/>
        <v>0</v>
      </c>
      <c r="AW118" s="58">
        <f>SUM(AW106:AW117)</f>
        <v>0</v>
      </c>
      <c r="AX118" s="58">
        <f t="shared" si="36"/>
        <v>0</v>
      </c>
      <c r="AY118" s="58"/>
      <c r="AZ118" s="58">
        <f t="shared" si="64"/>
        <v>0</v>
      </c>
      <c r="BA118" s="58">
        <f aca="true" t="shared" si="66" ref="BA118:BG118">SUM(BA106:BA117)</f>
        <v>0</v>
      </c>
      <c r="BB118" s="58">
        <f t="shared" si="66"/>
        <v>0</v>
      </c>
      <c r="BC118" s="58">
        <f t="shared" si="66"/>
        <v>0</v>
      </c>
      <c r="BD118" s="58">
        <f t="shared" si="66"/>
        <v>0</v>
      </c>
      <c r="BE118" s="58">
        <f t="shared" si="66"/>
        <v>0</v>
      </c>
      <c r="BF118" s="58">
        <f t="shared" si="66"/>
        <v>0</v>
      </c>
      <c r="BG118" s="58">
        <f t="shared" si="66"/>
        <v>0</v>
      </c>
    </row>
    <row r="119" spans="1:58" ht="11.25" customHeight="1">
      <c r="A119" s="20" t="s">
        <v>14</v>
      </c>
      <c r="B119" s="21">
        <v>42004</v>
      </c>
      <c r="C119" s="6"/>
      <c r="D119" s="6">
        <v>39000</v>
      </c>
      <c r="E119" s="6"/>
      <c r="F119" s="6"/>
      <c r="G119" s="6">
        <v>71244</v>
      </c>
      <c r="H119" s="6">
        <f aca="true" t="shared" si="67" ref="H119:H130">SUM(F119:G119)</f>
        <v>71244</v>
      </c>
      <c r="I119" s="6"/>
      <c r="J119" s="6"/>
      <c r="K119" s="6"/>
      <c r="L119" s="6"/>
      <c r="M119" s="6"/>
      <c r="N119" s="6"/>
      <c r="O119" s="6"/>
      <c r="P119" s="6"/>
      <c r="Q119" s="6">
        <f aca="true" t="shared" si="68" ref="Q119:Q130">SUM(L119:P119)</f>
        <v>0</v>
      </c>
      <c r="R119" s="22">
        <f aca="true" t="shared" si="69" ref="R119:R130">SUM(C119:E119)+SUM(H119:K119)+Q119</f>
        <v>110244</v>
      </c>
      <c r="S119" s="6"/>
      <c r="T119" s="6">
        <v>357833</v>
      </c>
      <c r="U119" s="6"/>
      <c r="V119" s="6"/>
      <c r="W119" s="6">
        <f>T119+V119+U119</f>
        <v>357833</v>
      </c>
      <c r="X119" s="6">
        <v>15492</v>
      </c>
      <c r="Y119" s="6"/>
      <c r="Z119" s="6"/>
      <c r="AA119" s="6">
        <v>900</v>
      </c>
      <c r="AB119" s="6">
        <v>23251</v>
      </c>
      <c r="AC119" s="6"/>
      <c r="AD119" s="6"/>
      <c r="AE119" s="6"/>
      <c r="AF119" s="6"/>
      <c r="AG119" s="6"/>
      <c r="AH119" s="6"/>
      <c r="AI119" s="6"/>
      <c r="AJ119" s="6">
        <v>2500</v>
      </c>
      <c r="AK119" s="6"/>
      <c r="AL119" s="6"/>
      <c r="AM119" s="6"/>
      <c r="AN119" s="6"/>
      <c r="AO119" s="6"/>
      <c r="AP119" s="6">
        <v>3001</v>
      </c>
      <c r="AQ119" s="6"/>
      <c r="AR119" s="6"/>
      <c r="AS119" s="6"/>
      <c r="AT119" s="6"/>
      <c r="AU119" s="6"/>
      <c r="AV119" s="6"/>
      <c r="AW119" s="6">
        <f aca="true" t="shared" si="70" ref="AW119:AW130">SUM(AC119:AV119)</f>
        <v>5501</v>
      </c>
      <c r="AX119" s="22">
        <f t="shared" si="36"/>
        <v>402977</v>
      </c>
      <c r="AY119" s="6"/>
      <c r="AZ119" s="6">
        <f t="shared" si="64"/>
        <v>357833</v>
      </c>
      <c r="BA119" s="6"/>
      <c r="BB119" s="6"/>
      <c r="BC119" s="6"/>
      <c r="BD119" s="6"/>
      <c r="BE119" s="6"/>
      <c r="BF119" s="6"/>
    </row>
    <row r="120" spans="1:58" ht="11.25" customHeight="1">
      <c r="A120" s="24" t="s">
        <v>14</v>
      </c>
      <c r="B120" s="21">
        <v>42035</v>
      </c>
      <c r="C120" s="6">
        <v>5000</v>
      </c>
      <c r="D120" s="6">
        <v>39520</v>
      </c>
      <c r="E120" s="6"/>
      <c r="F120" s="6"/>
      <c r="G120" s="6">
        <v>44737</v>
      </c>
      <c r="H120" s="6">
        <f t="shared" si="67"/>
        <v>44737</v>
      </c>
      <c r="I120" s="6"/>
      <c r="J120" s="6"/>
      <c r="K120" s="6"/>
      <c r="L120" s="6"/>
      <c r="M120" s="6"/>
      <c r="N120" s="6"/>
      <c r="O120" s="6"/>
      <c r="P120" s="6"/>
      <c r="Q120" s="6">
        <f t="shared" si="68"/>
        <v>0</v>
      </c>
      <c r="R120" s="22">
        <f t="shared" si="69"/>
        <v>89257</v>
      </c>
      <c r="S120" s="6"/>
      <c r="T120" s="6"/>
      <c r="U120" s="6">
        <v>136594</v>
      </c>
      <c r="V120" s="6"/>
      <c r="W120" s="6">
        <f aca="true" t="shared" si="71" ref="W120:W130">T120+V120+U120</f>
        <v>136594</v>
      </c>
      <c r="X120" s="6">
        <v>28577</v>
      </c>
      <c r="Y120" s="6"/>
      <c r="Z120" s="6"/>
      <c r="AA120" s="6">
        <v>900</v>
      </c>
      <c r="AB120" s="6">
        <v>20242</v>
      </c>
      <c r="AC120" s="6"/>
      <c r="AD120" s="6"/>
      <c r="AE120" s="6"/>
      <c r="AF120" s="6"/>
      <c r="AG120" s="6"/>
      <c r="AH120" s="6"/>
      <c r="AI120" s="6"/>
      <c r="AJ120" s="6"/>
      <c r="AK120" s="6"/>
      <c r="AL120" s="6"/>
      <c r="AM120" s="6"/>
      <c r="AN120" s="6"/>
      <c r="AO120" s="6"/>
      <c r="AP120" s="6">
        <v>3000</v>
      </c>
      <c r="AQ120" s="6"/>
      <c r="AR120" s="6"/>
      <c r="AS120" s="6"/>
      <c r="AT120" s="6"/>
      <c r="AU120" s="6"/>
      <c r="AV120" s="6"/>
      <c r="AW120" s="6">
        <f t="shared" si="70"/>
        <v>3000</v>
      </c>
      <c r="AX120" s="22">
        <f t="shared" si="36"/>
        <v>189313</v>
      </c>
      <c r="AY120" s="6"/>
      <c r="AZ120" s="6">
        <f t="shared" si="64"/>
        <v>136594</v>
      </c>
      <c r="BA120" s="6"/>
      <c r="BB120" s="6"/>
      <c r="BC120" s="6"/>
      <c r="BD120" s="6"/>
      <c r="BE120" s="6"/>
      <c r="BF120" s="6"/>
    </row>
    <row r="121" spans="1:58" ht="11.25" customHeight="1">
      <c r="A121" s="24" t="s">
        <v>14</v>
      </c>
      <c r="B121" s="21">
        <v>42063</v>
      </c>
      <c r="C121" s="6"/>
      <c r="D121" s="6">
        <v>33800</v>
      </c>
      <c r="E121" s="6"/>
      <c r="F121" s="6"/>
      <c r="G121" s="6"/>
      <c r="H121" s="6">
        <f t="shared" si="67"/>
        <v>0</v>
      </c>
      <c r="I121" s="6"/>
      <c r="J121" s="6"/>
      <c r="K121" s="6"/>
      <c r="L121" s="6"/>
      <c r="M121" s="6"/>
      <c r="N121" s="6"/>
      <c r="O121" s="6"/>
      <c r="P121" s="6"/>
      <c r="Q121" s="6">
        <f t="shared" si="68"/>
        <v>0</v>
      </c>
      <c r="R121" s="22">
        <f t="shared" si="69"/>
        <v>33800</v>
      </c>
      <c r="S121" s="6"/>
      <c r="T121" s="6"/>
      <c r="U121" s="6">
        <v>21660</v>
      </c>
      <c r="V121" s="6"/>
      <c r="W121" s="6">
        <f t="shared" si="71"/>
        <v>21660</v>
      </c>
      <c r="X121" s="6">
        <v>33735</v>
      </c>
      <c r="Y121" s="6"/>
      <c r="Z121" s="6"/>
      <c r="AA121" s="6">
        <v>32900</v>
      </c>
      <c r="AB121" s="6">
        <v>9000</v>
      </c>
      <c r="AC121" s="6"/>
      <c r="AD121" s="6"/>
      <c r="AE121" s="6"/>
      <c r="AF121" s="6"/>
      <c r="AG121" s="6"/>
      <c r="AH121" s="6"/>
      <c r="AI121" s="6"/>
      <c r="AJ121" s="6"/>
      <c r="AK121" s="6"/>
      <c r="AL121" s="6"/>
      <c r="AM121" s="6"/>
      <c r="AN121" s="6"/>
      <c r="AO121" s="6"/>
      <c r="AP121" s="6"/>
      <c r="AQ121" s="6"/>
      <c r="AR121" s="6"/>
      <c r="AS121" s="6"/>
      <c r="AT121" s="6"/>
      <c r="AU121" s="6"/>
      <c r="AV121" s="6"/>
      <c r="AW121" s="6">
        <f t="shared" si="70"/>
        <v>0</v>
      </c>
      <c r="AX121" s="22">
        <f t="shared" si="36"/>
        <v>97295</v>
      </c>
      <c r="AY121" s="6"/>
      <c r="AZ121" s="6">
        <f t="shared" si="64"/>
        <v>21660</v>
      </c>
      <c r="BA121" s="6"/>
      <c r="BB121" s="6"/>
      <c r="BC121" s="6"/>
      <c r="BD121" s="6"/>
      <c r="BE121" s="6"/>
      <c r="BF121" s="6"/>
    </row>
    <row r="122" spans="1:58" ht="11.25" customHeight="1">
      <c r="A122" s="24" t="s">
        <v>14</v>
      </c>
      <c r="B122" s="21">
        <v>42094</v>
      </c>
      <c r="C122" s="6"/>
      <c r="D122" s="6">
        <v>10000</v>
      </c>
      <c r="E122" s="6"/>
      <c r="F122" s="6"/>
      <c r="G122" s="6">
        <v>2340</v>
      </c>
      <c r="H122" s="6">
        <f t="shared" si="67"/>
        <v>2340</v>
      </c>
      <c r="I122" s="6"/>
      <c r="J122" s="6"/>
      <c r="K122" s="6"/>
      <c r="L122" s="6"/>
      <c r="M122" s="6"/>
      <c r="N122" s="6"/>
      <c r="O122" s="6"/>
      <c r="P122" s="6"/>
      <c r="Q122" s="6">
        <f t="shared" si="68"/>
        <v>0</v>
      </c>
      <c r="R122" s="22">
        <f t="shared" si="69"/>
        <v>12340</v>
      </c>
      <c r="S122" s="6"/>
      <c r="T122" s="6"/>
      <c r="U122" s="6">
        <v>257549</v>
      </c>
      <c r="V122" s="6"/>
      <c r="W122" s="6">
        <f t="shared" si="71"/>
        <v>257549</v>
      </c>
      <c r="X122" s="6">
        <v>30943</v>
      </c>
      <c r="Y122" s="6"/>
      <c r="Z122" s="6"/>
      <c r="AA122" s="6">
        <v>65100</v>
      </c>
      <c r="AB122" s="6">
        <v>8800</v>
      </c>
      <c r="AC122" s="6"/>
      <c r="AD122" s="6"/>
      <c r="AE122" s="6"/>
      <c r="AF122" s="6"/>
      <c r="AG122" s="6"/>
      <c r="AH122" s="6"/>
      <c r="AI122" s="6"/>
      <c r="AJ122" s="6"/>
      <c r="AK122" s="6"/>
      <c r="AL122" s="6"/>
      <c r="AM122" s="6"/>
      <c r="AN122" s="6"/>
      <c r="AO122" s="6"/>
      <c r="AP122" s="6">
        <v>3000</v>
      </c>
      <c r="AQ122" s="6"/>
      <c r="AR122" s="6"/>
      <c r="AS122" s="6"/>
      <c r="AT122" s="6"/>
      <c r="AU122" s="6"/>
      <c r="AV122" s="6"/>
      <c r="AW122" s="6">
        <f t="shared" si="70"/>
        <v>3000</v>
      </c>
      <c r="AX122" s="22">
        <f t="shared" si="36"/>
        <v>365392</v>
      </c>
      <c r="AY122" s="6"/>
      <c r="AZ122" s="6">
        <f t="shared" si="64"/>
        <v>257549</v>
      </c>
      <c r="BA122" s="6"/>
      <c r="BB122" s="6"/>
      <c r="BC122" s="6"/>
      <c r="BD122" s="6"/>
      <c r="BE122" s="6"/>
      <c r="BF122" s="6"/>
    </row>
    <row r="123" spans="1:58" ht="11.25" customHeight="1">
      <c r="A123" s="24" t="s">
        <v>14</v>
      </c>
      <c r="B123" s="21">
        <v>42124</v>
      </c>
      <c r="C123" s="6"/>
      <c r="D123" s="6">
        <v>17000</v>
      </c>
      <c r="E123" s="6"/>
      <c r="F123" s="6"/>
      <c r="G123" s="6">
        <v>49200</v>
      </c>
      <c r="H123" s="6">
        <f t="shared" si="67"/>
        <v>49200</v>
      </c>
      <c r="I123" s="6"/>
      <c r="J123" s="6"/>
      <c r="K123" s="6"/>
      <c r="L123" s="6"/>
      <c r="M123" s="6"/>
      <c r="N123" s="6"/>
      <c r="O123" s="6"/>
      <c r="P123" s="6"/>
      <c r="Q123" s="6">
        <f t="shared" si="68"/>
        <v>0</v>
      </c>
      <c r="R123" s="22">
        <f t="shared" si="69"/>
        <v>66200</v>
      </c>
      <c r="S123" s="6"/>
      <c r="T123" s="6"/>
      <c r="U123" s="6">
        <v>321124</v>
      </c>
      <c r="V123" s="6"/>
      <c r="W123" s="6">
        <f t="shared" si="71"/>
        <v>321124</v>
      </c>
      <c r="X123" s="6">
        <v>48669</v>
      </c>
      <c r="Y123" s="6"/>
      <c r="Z123" s="6"/>
      <c r="AA123" s="6">
        <v>66000</v>
      </c>
      <c r="AB123" s="6">
        <v>35791</v>
      </c>
      <c r="AC123" s="6"/>
      <c r="AD123" s="6"/>
      <c r="AE123" s="6"/>
      <c r="AF123" s="6"/>
      <c r="AG123" s="6"/>
      <c r="AH123" s="6"/>
      <c r="AI123" s="6"/>
      <c r="AJ123" s="6">
        <v>3000</v>
      </c>
      <c r="AK123" s="6"/>
      <c r="AL123" s="6"/>
      <c r="AM123" s="6"/>
      <c r="AN123" s="6"/>
      <c r="AO123" s="6"/>
      <c r="AP123" s="6"/>
      <c r="AQ123" s="6"/>
      <c r="AR123" s="6"/>
      <c r="AS123" s="6"/>
      <c r="AT123" s="6"/>
      <c r="AU123" s="6"/>
      <c r="AV123" s="6"/>
      <c r="AW123" s="6">
        <f t="shared" si="70"/>
        <v>3000</v>
      </c>
      <c r="AX123" s="22">
        <f t="shared" si="36"/>
        <v>474584</v>
      </c>
      <c r="AY123" s="6"/>
      <c r="AZ123" s="6">
        <f t="shared" si="64"/>
        <v>321124</v>
      </c>
      <c r="BA123" s="6"/>
      <c r="BB123" s="6"/>
      <c r="BC123" s="6"/>
      <c r="BD123" s="6"/>
      <c r="BE123" s="6"/>
      <c r="BF123" s="6"/>
    </row>
    <row r="124" spans="1:58" ht="11.25" customHeight="1">
      <c r="A124" s="24" t="s">
        <v>14</v>
      </c>
      <c r="B124" s="21">
        <v>42155</v>
      </c>
      <c r="C124" s="6"/>
      <c r="D124" s="6"/>
      <c r="E124" s="6"/>
      <c r="F124" s="6">
        <v>4500</v>
      </c>
      <c r="G124" s="6">
        <v>69396</v>
      </c>
      <c r="H124" s="6">
        <f t="shared" si="67"/>
        <v>73896</v>
      </c>
      <c r="I124" s="6"/>
      <c r="J124" s="6"/>
      <c r="K124" s="6"/>
      <c r="L124" s="6"/>
      <c r="M124" s="6"/>
      <c r="N124" s="6"/>
      <c r="O124" s="6"/>
      <c r="P124" s="6"/>
      <c r="Q124" s="6">
        <f t="shared" si="68"/>
        <v>0</v>
      </c>
      <c r="R124" s="22">
        <f t="shared" si="69"/>
        <v>73896</v>
      </c>
      <c r="S124" s="6"/>
      <c r="T124" s="6">
        <v>305533</v>
      </c>
      <c r="U124" s="6"/>
      <c r="V124" s="6"/>
      <c r="W124" s="6">
        <f t="shared" si="71"/>
        <v>305533</v>
      </c>
      <c r="X124" s="6">
        <v>15976</v>
      </c>
      <c r="Y124" s="6"/>
      <c r="Z124" s="6"/>
      <c r="AA124" s="6">
        <v>20999</v>
      </c>
      <c r="AB124" s="6">
        <v>21600</v>
      </c>
      <c r="AC124" s="6"/>
      <c r="AD124" s="6"/>
      <c r="AE124" s="6"/>
      <c r="AF124" s="6"/>
      <c r="AG124" s="6"/>
      <c r="AH124" s="6"/>
      <c r="AI124" s="6"/>
      <c r="AJ124" s="6"/>
      <c r="AK124" s="6"/>
      <c r="AL124" s="6"/>
      <c r="AM124" s="6"/>
      <c r="AN124" s="6"/>
      <c r="AO124" s="6"/>
      <c r="AP124" s="6"/>
      <c r="AQ124" s="6"/>
      <c r="AR124" s="6"/>
      <c r="AS124" s="6"/>
      <c r="AT124" s="6"/>
      <c r="AU124" s="6"/>
      <c r="AV124" s="6"/>
      <c r="AW124" s="6">
        <f t="shared" si="70"/>
        <v>0</v>
      </c>
      <c r="AX124" s="22">
        <f t="shared" si="36"/>
        <v>364108</v>
      </c>
      <c r="AY124" s="6"/>
      <c r="AZ124" s="6">
        <f t="shared" si="64"/>
        <v>305533</v>
      </c>
      <c r="BA124" s="6"/>
      <c r="BB124" s="6"/>
      <c r="BC124" s="6"/>
      <c r="BD124" s="6"/>
      <c r="BE124" s="6"/>
      <c r="BF124" s="6"/>
    </row>
    <row r="125" spans="1:58" ht="11.25" customHeight="1">
      <c r="A125" s="24" t="s">
        <v>14</v>
      </c>
      <c r="B125" s="21">
        <v>42185</v>
      </c>
      <c r="C125" s="6"/>
      <c r="D125" s="6">
        <v>1885</v>
      </c>
      <c r="E125" s="6"/>
      <c r="F125" s="6"/>
      <c r="G125" s="6">
        <v>74800</v>
      </c>
      <c r="H125" s="6">
        <f t="shared" si="67"/>
        <v>74800</v>
      </c>
      <c r="I125" s="6"/>
      <c r="J125" s="6"/>
      <c r="K125" s="6"/>
      <c r="L125" s="6"/>
      <c r="M125" s="6"/>
      <c r="N125" s="6"/>
      <c r="O125" s="6"/>
      <c r="P125" s="6"/>
      <c r="Q125" s="6">
        <f t="shared" si="68"/>
        <v>0</v>
      </c>
      <c r="R125" s="22">
        <f t="shared" si="69"/>
        <v>76685</v>
      </c>
      <c r="S125" s="6"/>
      <c r="T125" s="6"/>
      <c r="U125" s="6">
        <v>364930</v>
      </c>
      <c r="V125" s="6"/>
      <c r="W125" s="6">
        <f t="shared" si="71"/>
        <v>364930</v>
      </c>
      <c r="X125" s="6">
        <v>25452</v>
      </c>
      <c r="Y125" s="6"/>
      <c r="Z125" s="6"/>
      <c r="AA125" s="6">
        <v>36000</v>
      </c>
      <c r="AB125" s="6">
        <v>32995</v>
      </c>
      <c r="AC125" s="6"/>
      <c r="AD125" s="6"/>
      <c r="AE125" s="6"/>
      <c r="AF125" s="6"/>
      <c r="AG125" s="6"/>
      <c r="AH125" s="6"/>
      <c r="AI125" s="6"/>
      <c r="AJ125" s="6">
        <v>1964</v>
      </c>
      <c r="AK125" s="6"/>
      <c r="AL125" s="6"/>
      <c r="AM125" s="6"/>
      <c r="AN125" s="6"/>
      <c r="AO125" s="6"/>
      <c r="AP125" s="6">
        <v>1000</v>
      </c>
      <c r="AQ125" s="6"/>
      <c r="AR125" s="6"/>
      <c r="AS125" s="6"/>
      <c r="AT125" s="6"/>
      <c r="AU125" s="6"/>
      <c r="AV125" s="6"/>
      <c r="AW125" s="6">
        <f t="shared" si="70"/>
        <v>2964</v>
      </c>
      <c r="AX125" s="22">
        <f t="shared" si="36"/>
        <v>462341</v>
      </c>
      <c r="AY125" s="6"/>
      <c r="AZ125" s="6">
        <f t="shared" si="64"/>
        <v>364930</v>
      </c>
      <c r="BA125" s="6"/>
      <c r="BB125" s="6"/>
      <c r="BC125" s="6"/>
      <c r="BD125" s="6"/>
      <c r="BE125" s="6"/>
      <c r="BF125" s="6"/>
    </row>
    <row r="126" spans="1:58" ht="11.25" customHeight="1">
      <c r="A126" s="24" t="s">
        <v>14</v>
      </c>
      <c r="B126" s="21">
        <v>42216</v>
      </c>
      <c r="C126" s="6"/>
      <c r="D126" s="6">
        <v>2000</v>
      </c>
      <c r="E126" s="6"/>
      <c r="F126" s="6"/>
      <c r="G126" s="6">
        <v>72085</v>
      </c>
      <c r="H126" s="6">
        <f t="shared" si="67"/>
        <v>72085</v>
      </c>
      <c r="I126" s="6"/>
      <c r="J126" s="6"/>
      <c r="K126" s="6"/>
      <c r="L126" s="6"/>
      <c r="M126" s="6"/>
      <c r="N126" s="6"/>
      <c r="O126" s="6"/>
      <c r="P126" s="6"/>
      <c r="Q126" s="6">
        <f t="shared" si="68"/>
        <v>0</v>
      </c>
      <c r="R126" s="22">
        <f t="shared" si="69"/>
        <v>74085</v>
      </c>
      <c r="S126" s="6"/>
      <c r="T126" s="6">
        <v>331605</v>
      </c>
      <c r="U126" s="6"/>
      <c r="V126" s="6"/>
      <c r="W126" s="6">
        <f t="shared" si="71"/>
        <v>331605</v>
      </c>
      <c r="X126" s="6">
        <v>25750</v>
      </c>
      <c r="Y126" s="6"/>
      <c r="Z126" s="6"/>
      <c r="AA126" s="6">
        <v>5999</v>
      </c>
      <c r="AB126" s="6">
        <v>34389</v>
      </c>
      <c r="AC126" s="6"/>
      <c r="AD126" s="6"/>
      <c r="AE126" s="6"/>
      <c r="AF126" s="6"/>
      <c r="AG126" s="6"/>
      <c r="AH126" s="6"/>
      <c r="AI126" s="6"/>
      <c r="AJ126" s="6">
        <v>3000</v>
      </c>
      <c r="AK126" s="6"/>
      <c r="AL126" s="6"/>
      <c r="AM126" s="6"/>
      <c r="AN126" s="6"/>
      <c r="AO126" s="6"/>
      <c r="AP126" s="6">
        <v>3000</v>
      </c>
      <c r="AQ126" s="6"/>
      <c r="AR126" s="6"/>
      <c r="AS126" s="6"/>
      <c r="AT126" s="6"/>
      <c r="AU126" s="6"/>
      <c r="AV126" s="6"/>
      <c r="AW126" s="6">
        <f t="shared" si="70"/>
        <v>6000</v>
      </c>
      <c r="AX126" s="22">
        <f t="shared" si="36"/>
        <v>403743</v>
      </c>
      <c r="AY126" s="6"/>
      <c r="AZ126" s="6">
        <f t="shared" si="64"/>
        <v>331605</v>
      </c>
      <c r="BA126" s="6"/>
      <c r="BB126" s="6"/>
      <c r="BC126" s="6"/>
      <c r="BD126" s="6"/>
      <c r="BE126" s="6"/>
      <c r="BF126" s="6"/>
    </row>
    <row r="127" spans="1:58" ht="11.25" customHeight="1">
      <c r="A127" s="24" t="s">
        <v>14</v>
      </c>
      <c r="B127" s="21">
        <v>42247</v>
      </c>
      <c r="C127" s="6"/>
      <c r="D127" s="6">
        <v>18410</v>
      </c>
      <c r="E127" s="6"/>
      <c r="F127" s="6"/>
      <c r="G127" s="6">
        <v>63606</v>
      </c>
      <c r="H127" s="6">
        <f t="shared" si="67"/>
        <v>63606</v>
      </c>
      <c r="I127" s="6"/>
      <c r="J127" s="6"/>
      <c r="K127" s="6"/>
      <c r="L127" s="6"/>
      <c r="M127" s="6"/>
      <c r="N127" s="6"/>
      <c r="O127" s="6"/>
      <c r="P127" s="6"/>
      <c r="Q127" s="6">
        <f t="shared" si="68"/>
        <v>0</v>
      </c>
      <c r="R127" s="22">
        <f t="shared" si="69"/>
        <v>82016</v>
      </c>
      <c r="S127" s="6"/>
      <c r="T127" s="6"/>
      <c r="U127" s="6">
        <v>393157</v>
      </c>
      <c r="V127" s="6"/>
      <c r="W127" s="6">
        <f t="shared" si="71"/>
        <v>393157</v>
      </c>
      <c r="X127" s="6"/>
      <c r="Y127" s="6"/>
      <c r="Z127" s="6"/>
      <c r="AA127" s="6">
        <v>70298</v>
      </c>
      <c r="AB127" s="6">
        <v>14400</v>
      </c>
      <c r="AC127" s="6"/>
      <c r="AD127" s="6"/>
      <c r="AE127" s="6"/>
      <c r="AF127" s="6"/>
      <c r="AG127" s="6"/>
      <c r="AH127" s="6"/>
      <c r="AI127" s="6"/>
      <c r="AJ127" s="6">
        <v>4800</v>
      </c>
      <c r="AK127" s="6"/>
      <c r="AL127" s="6"/>
      <c r="AM127" s="6"/>
      <c r="AN127" s="6"/>
      <c r="AO127" s="6"/>
      <c r="AP127" s="6">
        <v>3000</v>
      </c>
      <c r="AQ127" s="6"/>
      <c r="AR127" s="6"/>
      <c r="AS127" s="6"/>
      <c r="AT127" s="6"/>
      <c r="AU127" s="6"/>
      <c r="AV127" s="6"/>
      <c r="AW127" s="6">
        <f t="shared" si="70"/>
        <v>7800</v>
      </c>
      <c r="AX127" s="22">
        <f t="shared" si="36"/>
        <v>485655</v>
      </c>
      <c r="AY127" s="6"/>
      <c r="AZ127" s="6">
        <f t="shared" si="64"/>
        <v>393157</v>
      </c>
      <c r="BA127" s="6"/>
      <c r="BB127" s="6"/>
      <c r="BC127" s="6"/>
      <c r="BD127" s="6"/>
      <c r="BE127" s="6"/>
      <c r="BF127" s="6"/>
    </row>
    <row r="128" spans="1:58" ht="11.25" customHeight="1">
      <c r="A128" s="24" t="s">
        <v>14</v>
      </c>
      <c r="B128" s="21">
        <v>42277</v>
      </c>
      <c r="C128" s="6"/>
      <c r="D128" s="6"/>
      <c r="E128" s="6"/>
      <c r="F128" s="6">
        <v>5000</v>
      </c>
      <c r="G128" s="6">
        <v>51875</v>
      </c>
      <c r="H128" s="6">
        <f t="shared" si="67"/>
        <v>56875</v>
      </c>
      <c r="I128" s="6"/>
      <c r="J128" s="6"/>
      <c r="K128" s="6"/>
      <c r="L128" s="6"/>
      <c r="M128" s="6"/>
      <c r="N128" s="6"/>
      <c r="O128" s="6"/>
      <c r="P128" s="6"/>
      <c r="Q128" s="6">
        <f t="shared" si="68"/>
        <v>0</v>
      </c>
      <c r="R128" s="22">
        <f t="shared" si="69"/>
        <v>56875</v>
      </c>
      <c r="S128" s="6"/>
      <c r="T128" s="6"/>
      <c r="U128" s="6">
        <v>326089</v>
      </c>
      <c r="V128" s="6"/>
      <c r="W128" s="6">
        <f t="shared" si="71"/>
        <v>326089</v>
      </c>
      <c r="X128" s="6">
        <v>7154</v>
      </c>
      <c r="Y128" s="6"/>
      <c r="Z128" s="6"/>
      <c r="AA128" s="6">
        <v>9599</v>
      </c>
      <c r="AB128" s="6">
        <v>21805</v>
      </c>
      <c r="AC128" s="6"/>
      <c r="AD128" s="6"/>
      <c r="AE128" s="6"/>
      <c r="AF128" s="6"/>
      <c r="AG128" s="6"/>
      <c r="AH128" s="6"/>
      <c r="AI128" s="6"/>
      <c r="AJ128" s="6"/>
      <c r="AK128" s="6"/>
      <c r="AL128" s="6"/>
      <c r="AM128" s="6"/>
      <c r="AN128" s="6"/>
      <c r="AO128" s="6"/>
      <c r="AP128" s="6"/>
      <c r="AQ128" s="6"/>
      <c r="AR128" s="6"/>
      <c r="AS128" s="6"/>
      <c r="AT128" s="6"/>
      <c r="AU128" s="6"/>
      <c r="AV128" s="6"/>
      <c r="AW128" s="6">
        <f t="shared" si="70"/>
        <v>0</v>
      </c>
      <c r="AX128" s="22">
        <f t="shared" si="36"/>
        <v>364647</v>
      </c>
      <c r="AY128" s="6"/>
      <c r="AZ128" s="6">
        <f t="shared" si="64"/>
        <v>326089</v>
      </c>
      <c r="BA128" s="6"/>
      <c r="BB128" s="6"/>
      <c r="BC128" s="6"/>
      <c r="BD128" s="6"/>
      <c r="BE128" s="6"/>
      <c r="BF128" s="6"/>
    </row>
    <row r="129" spans="1:58" ht="11.25" customHeight="1">
      <c r="A129" s="24" t="s">
        <v>14</v>
      </c>
      <c r="B129" s="21">
        <v>42308</v>
      </c>
      <c r="C129" s="6">
        <v>4500</v>
      </c>
      <c r="D129" s="6"/>
      <c r="E129" s="6"/>
      <c r="F129" s="6"/>
      <c r="G129" s="6">
        <v>22325</v>
      </c>
      <c r="H129" s="6">
        <f t="shared" si="67"/>
        <v>22325</v>
      </c>
      <c r="I129" s="6"/>
      <c r="J129" s="6"/>
      <c r="K129" s="6"/>
      <c r="L129" s="6"/>
      <c r="M129" s="6"/>
      <c r="N129" s="6"/>
      <c r="O129" s="6"/>
      <c r="P129" s="6"/>
      <c r="Q129" s="6">
        <f t="shared" si="68"/>
        <v>0</v>
      </c>
      <c r="R129" s="22">
        <f t="shared" si="69"/>
        <v>26825</v>
      </c>
      <c r="S129" s="6"/>
      <c r="T129" s="6"/>
      <c r="U129" s="6">
        <v>184359</v>
      </c>
      <c r="V129" s="6"/>
      <c r="W129" s="6">
        <f t="shared" si="71"/>
        <v>184359</v>
      </c>
      <c r="X129" s="6">
        <v>8473</v>
      </c>
      <c r="Y129" s="6"/>
      <c r="Z129" s="6"/>
      <c r="AA129" s="6">
        <v>30000</v>
      </c>
      <c r="AB129" s="6">
        <v>26203</v>
      </c>
      <c r="AC129" s="6"/>
      <c r="AD129" s="6"/>
      <c r="AE129" s="6"/>
      <c r="AF129" s="6"/>
      <c r="AG129" s="6"/>
      <c r="AH129" s="6"/>
      <c r="AI129" s="6"/>
      <c r="AJ129" s="6"/>
      <c r="AK129" s="6"/>
      <c r="AL129" s="6"/>
      <c r="AM129" s="6"/>
      <c r="AN129" s="6"/>
      <c r="AO129" s="6"/>
      <c r="AP129" s="6">
        <v>3000</v>
      </c>
      <c r="AQ129" s="6"/>
      <c r="AR129" s="6"/>
      <c r="AS129" s="6"/>
      <c r="AT129" s="6"/>
      <c r="AU129" s="6"/>
      <c r="AV129" s="6"/>
      <c r="AW129" s="6">
        <f t="shared" si="70"/>
        <v>3000</v>
      </c>
      <c r="AX129" s="22">
        <f t="shared" si="36"/>
        <v>252035</v>
      </c>
      <c r="AY129" s="6"/>
      <c r="AZ129" s="6">
        <f t="shared" si="64"/>
        <v>184359</v>
      </c>
      <c r="BA129" s="6"/>
      <c r="BB129" s="6"/>
      <c r="BC129" s="6"/>
      <c r="BD129" s="6"/>
      <c r="BE129" s="6"/>
      <c r="BF129" s="6"/>
    </row>
    <row r="130" spans="1:58" s="19" customFormat="1" ht="11.25" customHeight="1">
      <c r="A130" s="26" t="s">
        <v>14</v>
      </c>
      <c r="B130" s="21">
        <v>42338</v>
      </c>
      <c r="C130" s="28"/>
      <c r="D130" s="28"/>
      <c r="E130" s="28"/>
      <c r="F130" s="28">
        <v>7500</v>
      </c>
      <c r="G130" s="28">
        <v>4000</v>
      </c>
      <c r="H130" s="6">
        <f t="shared" si="67"/>
        <v>11500</v>
      </c>
      <c r="I130" s="28"/>
      <c r="J130" s="28"/>
      <c r="K130" s="28"/>
      <c r="L130" s="28"/>
      <c r="M130" s="28"/>
      <c r="N130" s="28"/>
      <c r="O130" s="28"/>
      <c r="P130" s="28"/>
      <c r="Q130" s="6">
        <f t="shared" si="68"/>
        <v>0</v>
      </c>
      <c r="R130" s="22">
        <f t="shared" si="69"/>
        <v>11500</v>
      </c>
      <c r="S130" s="28"/>
      <c r="T130" s="28">
        <v>31300</v>
      </c>
      <c r="U130" s="28"/>
      <c r="V130" s="28"/>
      <c r="W130" s="6">
        <f t="shared" si="71"/>
        <v>31300</v>
      </c>
      <c r="X130" s="28"/>
      <c r="Y130" s="28"/>
      <c r="Z130" s="28"/>
      <c r="AA130" s="28">
        <v>69650</v>
      </c>
      <c r="AB130" s="28">
        <v>7350</v>
      </c>
      <c r="AC130" s="28"/>
      <c r="AD130" s="28"/>
      <c r="AE130" s="28"/>
      <c r="AF130" s="28"/>
      <c r="AG130" s="28"/>
      <c r="AH130" s="28"/>
      <c r="AI130" s="28"/>
      <c r="AJ130" s="28"/>
      <c r="AK130" s="28"/>
      <c r="AL130" s="28"/>
      <c r="AM130" s="28"/>
      <c r="AN130" s="28"/>
      <c r="AO130" s="28"/>
      <c r="AP130" s="28">
        <v>2000</v>
      </c>
      <c r="AQ130" s="28"/>
      <c r="AR130" s="28"/>
      <c r="AS130" s="28"/>
      <c r="AT130" s="28"/>
      <c r="AU130" s="28"/>
      <c r="AV130" s="28"/>
      <c r="AW130" s="28">
        <f t="shared" si="70"/>
        <v>2000</v>
      </c>
      <c r="AX130" s="22">
        <f aca="true" t="shared" si="72" ref="AX130:AX193">S130+W130+X130+Y130+Z130+AA130+AB130+AW130</f>
        <v>110300</v>
      </c>
      <c r="AY130" s="28"/>
      <c r="AZ130" s="28">
        <f t="shared" si="64"/>
        <v>31300</v>
      </c>
      <c r="BA130" s="28"/>
      <c r="BB130" s="28"/>
      <c r="BC130" s="28"/>
      <c r="BD130" s="28"/>
      <c r="BE130" s="28"/>
      <c r="BF130" s="28"/>
    </row>
    <row r="131" spans="1:59" s="59" customFormat="1" ht="11.25" customHeight="1">
      <c r="A131" s="25" t="s">
        <v>14</v>
      </c>
      <c r="B131" s="25" t="s">
        <v>20</v>
      </c>
      <c r="C131" s="58">
        <f aca="true" t="shared" si="73" ref="C131:AV131">SUM(C119:C130)</f>
        <v>9500</v>
      </c>
      <c r="D131" s="58">
        <f t="shared" si="73"/>
        <v>161615</v>
      </c>
      <c r="E131" s="58">
        <f t="shared" si="73"/>
        <v>0</v>
      </c>
      <c r="F131" s="58">
        <f t="shared" si="73"/>
        <v>17000</v>
      </c>
      <c r="G131" s="58">
        <f t="shared" si="73"/>
        <v>525608</v>
      </c>
      <c r="H131" s="58">
        <f t="shared" si="73"/>
        <v>542608</v>
      </c>
      <c r="I131" s="58">
        <f t="shared" si="73"/>
        <v>0</v>
      </c>
      <c r="J131" s="58">
        <f t="shared" si="73"/>
        <v>0</v>
      </c>
      <c r="K131" s="58">
        <f t="shared" si="73"/>
        <v>0</v>
      </c>
      <c r="L131" s="58">
        <f>SUM(L119:L130)</f>
        <v>0</v>
      </c>
      <c r="M131" s="58"/>
      <c r="N131" s="58"/>
      <c r="O131" s="58"/>
      <c r="P131" s="58"/>
      <c r="Q131" s="58">
        <f>SUM(Q119:Q130)</f>
        <v>0</v>
      </c>
      <c r="R131" s="58">
        <f>SUM(R119:R130)</f>
        <v>713723</v>
      </c>
      <c r="S131" s="58">
        <f t="shared" si="73"/>
        <v>0</v>
      </c>
      <c r="T131" s="58">
        <f t="shared" si="73"/>
        <v>1026271</v>
      </c>
      <c r="U131" s="58">
        <f>SUM(U119:U130)</f>
        <v>2005462</v>
      </c>
      <c r="V131" s="58">
        <f t="shared" si="73"/>
        <v>0</v>
      </c>
      <c r="W131" s="58">
        <f t="shared" si="73"/>
        <v>3031733</v>
      </c>
      <c r="X131" s="58">
        <f t="shared" si="73"/>
        <v>240221</v>
      </c>
      <c r="Y131" s="58">
        <f t="shared" si="73"/>
        <v>0</v>
      </c>
      <c r="Z131" s="58">
        <f t="shared" si="73"/>
        <v>0</v>
      </c>
      <c r="AA131" s="58">
        <f t="shared" si="73"/>
        <v>408345</v>
      </c>
      <c r="AB131" s="58">
        <f t="shared" si="73"/>
        <v>255826</v>
      </c>
      <c r="AC131" s="58">
        <f t="shared" si="73"/>
        <v>0</v>
      </c>
      <c r="AD131" s="58">
        <f t="shared" si="73"/>
        <v>0</v>
      </c>
      <c r="AE131" s="58">
        <f t="shared" si="73"/>
        <v>0</v>
      </c>
      <c r="AF131" s="58">
        <f t="shared" si="73"/>
        <v>0</v>
      </c>
      <c r="AG131" s="58">
        <f t="shared" si="73"/>
        <v>0</v>
      </c>
      <c r="AH131" s="58">
        <f t="shared" si="73"/>
        <v>0</v>
      </c>
      <c r="AI131" s="58">
        <f t="shared" si="73"/>
        <v>0</v>
      </c>
      <c r="AJ131" s="58">
        <f t="shared" si="73"/>
        <v>15264</v>
      </c>
      <c r="AK131" s="58">
        <f t="shared" si="73"/>
        <v>0</v>
      </c>
      <c r="AL131" s="58">
        <f t="shared" si="73"/>
        <v>0</v>
      </c>
      <c r="AM131" s="58">
        <f t="shared" si="73"/>
        <v>0</v>
      </c>
      <c r="AN131" s="58">
        <f t="shared" si="73"/>
        <v>0</v>
      </c>
      <c r="AO131" s="58">
        <f t="shared" si="73"/>
        <v>0</v>
      </c>
      <c r="AP131" s="58">
        <f t="shared" si="73"/>
        <v>21001</v>
      </c>
      <c r="AQ131" s="58">
        <f t="shared" si="73"/>
        <v>0</v>
      </c>
      <c r="AR131" s="58">
        <f>SUM(AR119:AR130)</f>
        <v>0</v>
      </c>
      <c r="AS131" s="58">
        <f t="shared" si="73"/>
        <v>0</v>
      </c>
      <c r="AT131" s="58">
        <f t="shared" si="73"/>
        <v>0</v>
      </c>
      <c r="AU131" s="58">
        <f t="shared" si="73"/>
        <v>0</v>
      </c>
      <c r="AV131" s="58">
        <f t="shared" si="73"/>
        <v>0</v>
      </c>
      <c r="AW131" s="58">
        <f>SUM(AW119:AW130)</f>
        <v>36265</v>
      </c>
      <c r="AX131" s="58">
        <f t="shared" si="72"/>
        <v>3972390</v>
      </c>
      <c r="AY131" s="58"/>
      <c r="AZ131" s="58">
        <f t="shared" si="64"/>
        <v>3031733</v>
      </c>
      <c r="BA131" s="58">
        <f aca="true" t="shared" si="74" ref="BA131:BG131">SUM(BA119:BA130)</f>
        <v>0</v>
      </c>
      <c r="BB131" s="58">
        <f t="shared" si="74"/>
        <v>0</v>
      </c>
      <c r="BC131" s="58">
        <f t="shared" si="74"/>
        <v>0</v>
      </c>
      <c r="BD131" s="58">
        <f t="shared" si="74"/>
        <v>0</v>
      </c>
      <c r="BE131" s="58">
        <f t="shared" si="74"/>
        <v>0</v>
      </c>
      <c r="BF131" s="58">
        <f t="shared" si="74"/>
        <v>0</v>
      </c>
      <c r="BG131" s="58">
        <f t="shared" si="74"/>
        <v>0</v>
      </c>
    </row>
    <row r="132" spans="1:58" ht="11.25" customHeight="1">
      <c r="A132" s="20" t="s">
        <v>79</v>
      </c>
      <c r="B132" s="21">
        <v>42004</v>
      </c>
      <c r="C132" s="6"/>
      <c r="D132" s="6"/>
      <c r="E132" s="6"/>
      <c r="F132" s="6"/>
      <c r="G132" s="6">
        <f>3786+1214</f>
        <v>5000</v>
      </c>
      <c r="H132" s="6">
        <f aca="true" t="shared" si="75" ref="H132:H143">SUM(F132:G132)</f>
        <v>5000</v>
      </c>
      <c r="I132" s="6"/>
      <c r="J132" s="6"/>
      <c r="K132" s="6"/>
      <c r="L132" s="6"/>
      <c r="M132" s="6"/>
      <c r="N132" s="6"/>
      <c r="O132" s="6"/>
      <c r="P132" s="6"/>
      <c r="Q132" s="6">
        <f aca="true" t="shared" si="76" ref="Q132:Q143">SUM(L132:P132)</f>
        <v>0</v>
      </c>
      <c r="R132" s="22">
        <f aca="true" t="shared" si="77" ref="R132:R143">SUM(C132:E132)+SUM(H132:K132)+Q132</f>
        <v>5000</v>
      </c>
      <c r="S132" s="6"/>
      <c r="T132" s="6"/>
      <c r="U132" s="6">
        <v>168039</v>
      </c>
      <c r="V132" s="6"/>
      <c r="W132" s="6">
        <f>T132+V132+U132</f>
        <v>168039</v>
      </c>
      <c r="X132" s="6"/>
      <c r="Y132" s="6"/>
      <c r="Z132" s="6"/>
      <c r="AA132" s="6">
        <v>3215</v>
      </c>
      <c r="AB132" s="6">
        <f>8925+8500</f>
        <v>17425</v>
      </c>
      <c r="AC132" s="6"/>
      <c r="AD132" s="6"/>
      <c r="AE132" s="6"/>
      <c r="AF132" s="6"/>
      <c r="AG132" s="6"/>
      <c r="AH132" s="6"/>
      <c r="AI132" s="6"/>
      <c r="AJ132" s="6"/>
      <c r="AK132" s="6"/>
      <c r="AL132" s="6"/>
      <c r="AM132" s="6"/>
      <c r="AN132" s="6"/>
      <c r="AO132" s="6"/>
      <c r="AP132" s="6"/>
      <c r="AQ132" s="6"/>
      <c r="AR132" s="6"/>
      <c r="AS132" s="6"/>
      <c r="AT132" s="6"/>
      <c r="AU132" s="6"/>
      <c r="AV132" s="6"/>
      <c r="AW132" s="6">
        <f aca="true" t="shared" si="78" ref="AW132:AW143">SUM(AC132:AV132)</f>
        <v>0</v>
      </c>
      <c r="AX132" s="22">
        <f t="shared" si="72"/>
        <v>188679</v>
      </c>
      <c r="AY132" s="6"/>
      <c r="AZ132" s="6">
        <f t="shared" si="64"/>
        <v>168039</v>
      </c>
      <c r="BA132" s="6"/>
      <c r="BB132" s="6"/>
      <c r="BC132" s="6"/>
      <c r="BD132" s="6"/>
      <c r="BE132" s="6"/>
      <c r="BF132" s="6"/>
    </row>
    <row r="133" spans="1:58" ht="11.25" customHeight="1">
      <c r="A133" s="24" t="s">
        <v>79</v>
      </c>
      <c r="B133" s="21">
        <v>42035</v>
      </c>
      <c r="C133" s="6"/>
      <c r="D133" s="6"/>
      <c r="E133" s="6"/>
      <c r="F133" s="6"/>
      <c r="G133" s="6">
        <v>72500</v>
      </c>
      <c r="H133" s="6">
        <f t="shared" si="75"/>
        <v>72500</v>
      </c>
      <c r="I133" s="6"/>
      <c r="J133" s="6"/>
      <c r="K133" s="6"/>
      <c r="L133" s="6"/>
      <c r="M133" s="6"/>
      <c r="N133" s="6"/>
      <c r="O133" s="6"/>
      <c r="P133" s="6"/>
      <c r="Q133" s="6">
        <f t="shared" si="76"/>
        <v>0</v>
      </c>
      <c r="R133" s="22">
        <f t="shared" si="77"/>
        <v>72500</v>
      </c>
      <c r="S133" s="6"/>
      <c r="T133" s="6"/>
      <c r="U133" s="6">
        <v>126473</v>
      </c>
      <c r="V133" s="6"/>
      <c r="W133" s="6">
        <f aca="true" t="shared" si="79" ref="W133:W143">T133+V133+U133</f>
        <v>126473</v>
      </c>
      <c r="X133" s="6"/>
      <c r="Y133" s="6"/>
      <c r="Z133" s="6"/>
      <c r="AA133" s="6">
        <v>3200</v>
      </c>
      <c r="AB133" s="6">
        <v>8025</v>
      </c>
      <c r="AC133" s="6"/>
      <c r="AD133" s="6"/>
      <c r="AE133" s="6"/>
      <c r="AF133" s="6"/>
      <c r="AG133" s="6"/>
      <c r="AH133" s="6"/>
      <c r="AI133" s="6"/>
      <c r="AJ133" s="6"/>
      <c r="AK133" s="6"/>
      <c r="AL133" s="6"/>
      <c r="AM133" s="6"/>
      <c r="AN133" s="6"/>
      <c r="AO133" s="6"/>
      <c r="AP133" s="6"/>
      <c r="AQ133" s="6"/>
      <c r="AR133" s="6"/>
      <c r="AS133" s="6"/>
      <c r="AT133" s="6"/>
      <c r="AU133" s="6"/>
      <c r="AV133" s="6"/>
      <c r="AW133" s="6">
        <f t="shared" si="78"/>
        <v>0</v>
      </c>
      <c r="AX133" s="22">
        <f t="shared" si="72"/>
        <v>137698</v>
      </c>
      <c r="AY133" s="6"/>
      <c r="AZ133" s="6">
        <f t="shared" si="64"/>
        <v>126473</v>
      </c>
      <c r="BA133" s="6"/>
      <c r="BB133" s="6"/>
      <c r="BC133" s="6"/>
      <c r="BD133" s="6"/>
      <c r="BE133" s="6"/>
      <c r="BF133" s="6"/>
    </row>
    <row r="134" spans="1:58" ht="11.25" customHeight="1">
      <c r="A134" s="24" t="s">
        <v>79</v>
      </c>
      <c r="B134" s="21">
        <v>42063</v>
      </c>
      <c r="C134" s="6"/>
      <c r="D134" s="6"/>
      <c r="E134" s="6"/>
      <c r="F134" s="6"/>
      <c r="G134" s="6">
        <v>9000</v>
      </c>
      <c r="H134" s="6">
        <f t="shared" si="75"/>
        <v>9000</v>
      </c>
      <c r="I134" s="6"/>
      <c r="J134" s="6"/>
      <c r="K134" s="6"/>
      <c r="L134" s="6"/>
      <c r="M134" s="6"/>
      <c r="N134" s="6"/>
      <c r="O134" s="6"/>
      <c r="P134" s="6"/>
      <c r="Q134" s="6">
        <f t="shared" si="76"/>
        <v>0</v>
      </c>
      <c r="R134" s="22">
        <f t="shared" si="77"/>
        <v>9000</v>
      </c>
      <c r="S134" s="6"/>
      <c r="T134" s="6"/>
      <c r="U134" s="6">
        <v>215997</v>
      </c>
      <c r="V134" s="6"/>
      <c r="W134" s="6">
        <f t="shared" si="79"/>
        <v>215997</v>
      </c>
      <c r="X134" s="6"/>
      <c r="Y134" s="6"/>
      <c r="Z134" s="6"/>
      <c r="AA134" s="6"/>
      <c r="AB134" s="6"/>
      <c r="AC134" s="6"/>
      <c r="AD134" s="6">
        <v>22075</v>
      </c>
      <c r="AE134" s="6"/>
      <c r="AF134" s="6"/>
      <c r="AG134" s="6"/>
      <c r="AH134" s="6"/>
      <c r="AI134" s="6"/>
      <c r="AJ134" s="6"/>
      <c r="AK134" s="6"/>
      <c r="AL134" s="6"/>
      <c r="AM134" s="6"/>
      <c r="AN134" s="6"/>
      <c r="AO134" s="6"/>
      <c r="AP134" s="6"/>
      <c r="AQ134" s="6"/>
      <c r="AR134" s="6"/>
      <c r="AS134" s="6"/>
      <c r="AT134" s="6"/>
      <c r="AU134" s="6"/>
      <c r="AV134" s="6"/>
      <c r="AW134" s="6">
        <f t="shared" si="78"/>
        <v>22075</v>
      </c>
      <c r="AX134" s="22">
        <f t="shared" si="72"/>
        <v>238072</v>
      </c>
      <c r="AY134" s="6"/>
      <c r="AZ134" s="6">
        <f t="shared" si="64"/>
        <v>215997</v>
      </c>
      <c r="BA134" s="6"/>
      <c r="BB134" s="6"/>
      <c r="BC134" s="6"/>
      <c r="BD134" s="6"/>
      <c r="BE134" s="6"/>
      <c r="BF134" s="6"/>
    </row>
    <row r="135" spans="1:58" ht="11.25" customHeight="1">
      <c r="A135" s="24" t="s">
        <v>79</v>
      </c>
      <c r="B135" s="21">
        <v>42094</v>
      </c>
      <c r="C135" s="6"/>
      <c r="D135" s="6"/>
      <c r="E135" s="6"/>
      <c r="F135" s="6"/>
      <c r="G135" s="6">
        <v>42480</v>
      </c>
      <c r="H135" s="6">
        <f t="shared" si="75"/>
        <v>42480</v>
      </c>
      <c r="I135" s="6"/>
      <c r="J135" s="6"/>
      <c r="K135" s="6"/>
      <c r="L135" s="6"/>
      <c r="M135" s="6"/>
      <c r="N135" s="6"/>
      <c r="O135" s="6"/>
      <c r="P135" s="6"/>
      <c r="Q135" s="6">
        <f t="shared" si="76"/>
        <v>0</v>
      </c>
      <c r="R135" s="22">
        <f t="shared" si="77"/>
        <v>42480</v>
      </c>
      <c r="S135" s="6"/>
      <c r="T135" s="6"/>
      <c r="U135" s="6">
        <v>231024</v>
      </c>
      <c r="V135" s="6"/>
      <c r="W135" s="6">
        <f t="shared" si="79"/>
        <v>231024</v>
      </c>
      <c r="X135" s="6"/>
      <c r="Y135" s="6"/>
      <c r="Z135" s="6"/>
      <c r="AA135" s="6"/>
      <c r="AB135" s="6">
        <v>20000</v>
      </c>
      <c r="AC135" s="6"/>
      <c r="AD135" s="6"/>
      <c r="AE135" s="6"/>
      <c r="AF135" s="6"/>
      <c r="AG135" s="6"/>
      <c r="AH135" s="6"/>
      <c r="AI135" s="6"/>
      <c r="AJ135" s="6"/>
      <c r="AK135" s="6"/>
      <c r="AL135" s="6"/>
      <c r="AM135" s="6"/>
      <c r="AN135" s="6"/>
      <c r="AO135" s="6"/>
      <c r="AP135" s="6"/>
      <c r="AQ135" s="6"/>
      <c r="AR135" s="6"/>
      <c r="AS135" s="6"/>
      <c r="AT135" s="6"/>
      <c r="AU135" s="6"/>
      <c r="AV135" s="6"/>
      <c r="AW135" s="6">
        <f t="shared" si="78"/>
        <v>0</v>
      </c>
      <c r="AX135" s="22">
        <f t="shared" si="72"/>
        <v>251024</v>
      </c>
      <c r="AY135" s="6"/>
      <c r="AZ135" s="6">
        <f t="shared" si="64"/>
        <v>231024</v>
      </c>
      <c r="BA135" s="6"/>
      <c r="BB135" s="6"/>
      <c r="BC135" s="6"/>
      <c r="BD135" s="6"/>
      <c r="BE135" s="6"/>
      <c r="BF135" s="6"/>
    </row>
    <row r="136" spans="1:58" ht="11.25" customHeight="1">
      <c r="A136" s="24" t="s">
        <v>79</v>
      </c>
      <c r="B136" s="21">
        <v>42124</v>
      </c>
      <c r="C136" s="6"/>
      <c r="D136" s="6"/>
      <c r="E136" s="6"/>
      <c r="F136" s="6"/>
      <c r="G136" s="6">
        <v>50500</v>
      </c>
      <c r="H136" s="6">
        <f t="shared" si="75"/>
        <v>50500</v>
      </c>
      <c r="I136" s="6"/>
      <c r="J136" s="6"/>
      <c r="K136" s="6"/>
      <c r="L136" s="6"/>
      <c r="M136" s="6"/>
      <c r="N136" s="6"/>
      <c r="O136" s="6"/>
      <c r="P136" s="6"/>
      <c r="Q136" s="6">
        <f t="shared" si="76"/>
        <v>0</v>
      </c>
      <c r="R136" s="22">
        <f t="shared" si="77"/>
        <v>50500</v>
      </c>
      <c r="S136" s="6"/>
      <c r="T136" s="6"/>
      <c r="U136" s="6">
        <v>241710</v>
      </c>
      <c r="V136" s="6"/>
      <c r="W136" s="6">
        <f t="shared" si="79"/>
        <v>241710</v>
      </c>
      <c r="X136" s="6"/>
      <c r="Y136" s="6"/>
      <c r="Z136" s="6"/>
      <c r="AA136" s="6"/>
      <c r="AB136" s="6">
        <v>11000</v>
      </c>
      <c r="AC136" s="6"/>
      <c r="AD136" s="6"/>
      <c r="AE136" s="6"/>
      <c r="AF136" s="6"/>
      <c r="AG136" s="6"/>
      <c r="AH136" s="6"/>
      <c r="AI136" s="6"/>
      <c r="AJ136" s="6"/>
      <c r="AK136" s="6"/>
      <c r="AL136" s="6"/>
      <c r="AM136" s="6"/>
      <c r="AN136" s="6"/>
      <c r="AO136" s="6"/>
      <c r="AP136" s="6"/>
      <c r="AQ136" s="6"/>
      <c r="AR136" s="6"/>
      <c r="AS136" s="6"/>
      <c r="AT136" s="6"/>
      <c r="AU136" s="6"/>
      <c r="AV136" s="6"/>
      <c r="AW136" s="6">
        <f t="shared" si="78"/>
        <v>0</v>
      </c>
      <c r="AX136" s="22">
        <f t="shared" si="72"/>
        <v>252710</v>
      </c>
      <c r="AY136" s="6"/>
      <c r="AZ136" s="6">
        <f t="shared" si="64"/>
        <v>241710</v>
      </c>
      <c r="BA136" s="6"/>
      <c r="BB136" s="6"/>
      <c r="BC136" s="6"/>
      <c r="BD136" s="6"/>
      <c r="BE136" s="6"/>
      <c r="BF136" s="6"/>
    </row>
    <row r="137" spans="1:58" ht="11.25" customHeight="1">
      <c r="A137" s="24" t="s">
        <v>79</v>
      </c>
      <c r="B137" s="21">
        <v>42155</v>
      </c>
      <c r="C137" s="6"/>
      <c r="D137" s="6"/>
      <c r="E137" s="6"/>
      <c r="F137" s="6"/>
      <c r="G137" s="6">
        <v>40500</v>
      </c>
      <c r="H137" s="6">
        <f t="shared" si="75"/>
        <v>40500</v>
      </c>
      <c r="I137" s="6"/>
      <c r="J137" s="6"/>
      <c r="K137" s="6"/>
      <c r="L137" s="6"/>
      <c r="M137" s="6"/>
      <c r="N137" s="6"/>
      <c r="O137" s="6"/>
      <c r="P137" s="6"/>
      <c r="Q137" s="6">
        <f t="shared" si="76"/>
        <v>0</v>
      </c>
      <c r="R137" s="22">
        <f t="shared" si="77"/>
        <v>40500</v>
      </c>
      <c r="S137" s="6"/>
      <c r="T137" s="6">
        <v>262333</v>
      </c>
      <c r="U137" s="6"/>
      <c r="V137" s="6"/>
      <c r="W137" s="6">
        <f t="shared" si="79"/>
        <v>262333</v>
      </c>
      <c r="X137" s="6"/>
      <c r="Y137" s="6"/>
      <c r="Z137" s="6"/>
      <c r="AA137" s="6"/>
      <c r="AB137" s="6">
        <v>13650</v>
      </c>
      <c r="AC137" s="6"/>
      <c r="AD137" s="6"/>
      <c r="AE137" s="6"/>
      <c r="AF137" s="6"/>
      <c r="AG137" s="6"/>
      <c r="AH137" s="6"/>
      <c r="AI137" s="6"/>
      <c r="AJ137" s="6"/>
      <c r="AK137" s="6"/>
      <c r="AL137" s="6"/>
      <c r="AM137" s="6"/>
      <c r="AN137" s="6"/>
      <c r="AO137" s="6"/>
      <c r="AP137" s="6"/>
      <c r="AQ137" s="6"/>
      <c r="AR137" s="6"/>
      <c r="AS137" s="6"/>
      <c r="AT137" s="6"/>
      <c r="AU137" s="6"/>
      <c r="AV137" s="6"/>
      <c r="AW137" s="6">
        <f t="shared" si="78"/>
        <v>0</v>
      </c>
      <c r="AX137" s="22">
        <f t="shared" si="72"/>
        <v>275983</v>
      </c>
      <c r="AY137" s="6"/>
      <c r="AZ137" s="6">
        <f t="shared" si="64"/>
        <v>262333</v>
      </c>
      <c r="BA137" s="6"/>
      <c r="BB137" s="6"/>
      <c r="BC137" s="6"/>
      <c r="BD137" s="6"/>
      <c r="BE137" s="6"/>
      <c r="BF137" s="6"/>
    </row>
    <row r="138" spans="1:58" ht="11.25" customHeight="1">
      <c r="A138" s="24" t="s">
        <v>79</v>
      </c>
      <c r="B138" s="21">
        <v>42185</v>
      </c>
      <c r="C138" s="6"/>
      <c r="D138" s="6"/>
      <c r="E138" s="6"/>
      <c r="F138" s="6"/>
      <c r="G138" s="6">
        <v>50000</v>
      </c>
      <c r="H138" s="6">
        <f t="shared" si="75"/>
        <v>50000</v>
      </c>
      <c r="I138" s="6"/>
      <c r="J138" s="6"/>
      <c r="K138" s="6"/>
      <c r="L138" s="6"/>
      <c r="M138" s="6"/>
      <c r="N138" s="6"/>
      <c r="O138" s="6"/>
      <c r="P138" s="6"/>
      <c r="Q138" s="6">
        <f t="shared" si="76"/>
        <v>0</v>
      </c>
      <c r="R138" s="22">
        <f t="shared" si="77"/>
        <v>50000</v>
      </c>
      <c r="S138" s="6"/>
      <c r="T138" s="6"/>
      <c r="U138" s="6">
        <v>299278</v>
      </c>
      <c r="V138" s="6"/>
      <c r="W138" s="6">
        <f t="shared" si="79"/>
        <v>299278</v>
      </c>
      <c r="X138" s="6"/>
      <c r="Y138" s="6"/>
      <c r="Z138" s="6"/>
      <c r="AA138" s="6"/>
      <c r="AB138" s="6">
        <v>29100</v>
      </c>
      <c r="AC138" s="6"/>
      <c r="AD138" s="6"/>
      <c r="AE138" s="6"/>
      <c r="AF138" s="6"/>
      <c r="AG138" s="6"/>
      <c r="AH138" s="6"/>
      <c r="AI138" s="6"/>
      <c r="AJ138" s="6"/>
      <c r="AK138" s="6"/>
      <c r="AL138" s="6"/>
      <c r="AM138" s="6"/>
      <c r="AN138" s="6"/>
      <c r="AO138" s="6"/>
      <c r="AP138" s="6"/>
      <c r="AQ138" s="6"/>
      <c r="AR138" s="6"/>
      <c r="AS138" s="6"/>
      <c r="AT138" s="6"/>
      <c r="AU138" s="6"/>
      <c r="AV138" s="6"/>
      <c r="AW138" s="6">
        <f t="shared" si="78"/>
        <v>0</v>
      </c>
      <c r="AX138" s="22">
        <f t="shared" si="72"/>
        <v>328378</v>
      </c>
      <c r="AY138" s="6"/>
      <c r="AZ138" s="6">
        <f t="shared" si="64"/>
        <v>299278</v>
      </c>
      <c r="BA138" s="6"/>
      <c r="BB138" s="6"/>
      <c r="BC138" s="6"/>
      <c r="BD138" s="6"/>
      <c r="BE138" s="6"/>
      <c r="BF138" s="6"/>
    </row>
    <row r="139" spans="1:58" ht="11.25" customHeight="1">
      <c r="A139" s="24" t="s">
        <v>79</v>
      </c>
      <c r="B139" s="21">
        <v>42216</v>
      </c>
      <c r="C139" s="6"/>
      <c r="D139" s="6"/>
      <c r="E139" s="6"/>
      <c r="F139" s="6"/>
      <c r="G139" s="6">
        <v>39000</v>
      </c>
      <c r="H139" s="6">
        <f t="shared" si="75"/>
        <v>39000</v>
      </c>
      <c r="I139" s="6"/>
      <c r="J139" s="6"/>
      <c r="K139" s="6"/>
      <c r="L139" s="6"/>
      <c r="M139" s="6"/>
      <c r="N139" s="6"/>
      <c r="O139" s="6"/>
      <c r="P139" s="6"/>
      <c r="Q139" s="6">
        <f t="shared" si="76"/>
        <v>0</v>
      </c>
      <c r="R139" s="22">
        <f t="shared" si="77"/>
        <v>39000</v>
      </c>
      <c r="S139" s="6"/>
      <c r="T139" s="6"/>
      <c r="U139" s="6">
        <v>345927</v>
      </c>
      <c r="V139" s="6"/>
      <c r="W139" s="6">
        <f t="shared" si="79"/>
        <v>345927</v>
      </c>
      <c r="X139" s="6"/>
      <c r="Y139" s="6"/>
      <c r="Z139" s="6"/>
      <c r="AA139" s="6"/>
      <c r="AB139" s="6">
        <v>18400</v>
      </c>
      <c r="AC139" s="6"/>
      <c r="AD139" s="6"/>
      <c r="AE139" s="6"/>
      <c r="AF139" s="6"/>
      <c r="AG139" s="6"/>
      <c r="AH139" s="6"/>
      <c r="AI139" s="6"/>
      <c r="AJ139" s="6"/>
      <c r="AK139" s="6"/>
      <c r="AL139" s="6"/>
      <c r="AM139" s="6"/>
      <c r="AN139" s="6"/>
      <c r="AO139" s="6"/>
      <c r="AP139" s="6"/>
      <c r="AQ139" s="6"/>
      <c r="AR139" s="6"/>
      <c r="AS139" s="6"/>
      <c r="AT139" s="6"/>
      <c r="AU139" s="6"/>
      <c r="AV139" s="6"/>
      <c r="AW139" s="6">
        <f t="shared" si="78"/>
        <v>0</v>
      </c>
      <c r="AX139" s="22">
        <f t="shared" si="72"/>
        <v>364327</v>
      </c>
      <c r="AY139" s="6"/>
      <c r="AZ139" s="6">
        <f t="shared" si="64"/>
        <v>345927</v>
      </c>
      <c r="BA139" s="6"/>
      <c r="BB139" s="6"/>
      <c r="BC139" s="6"/>
      <c r="BD139" s="6"/>
      <c r="BE139" s="6"/>
      <c r="BF139" s="6"/>
    </row>
    <row r="140" spans="1:58" ht="11.25" customHeight="1">
      <c r="A140" s="24" t="s">
        <v>79</v>
      </c>
      <c r="B140" s="21">
        <v>42247</v>
      </c>
      <c r="C140" s="6"/>
      <c r="D140" s="6"/>
      <c r="E140" s="6"/>
      <c r="F140" s="6"/>
      <c r="G140" s="6">
        <v>62400</v>
      </c>
      <c r="H140" s="6">
        <f t="shared" si="75"/>
        <v>62400</v>
      </c>
      <c r="I140" s="6"/>
      <c r="J140" s="6"/>
      <c r="K140" s="6"/>
      <c r="L140" s="6"/>
      <c r="M140" s="6"/>
      <c r="N140" s="6"/>
      <c r="O140" s="6"/>
      <c r="P140" s="6"/>
      <c r="Q140" s="6">
        <f t="shared" si="76"/>
        <v>0</v>
      </c>
      <c r="R140" s="22">
        <f t="shared" si="77"/>
        <v>62400</v>
      </c>
      <c r="S140" s="6"/>
      <c r="T140" s="6"/>
      <c r="U140" s="6">
        <v>210044</v>
      </c>
      <c r="V140" s="6"/>
      <c r="W140" s="6">
        <f t="shared" si="79"/>
        <v>210044</v>
      </c>
      <c r="X140" s="6"/>
      <c r="Y140" s="6"/>
      <c r="Z140" s="6"/>
      <c r="AA140" s="6"/>
      <c r="AB140" s="6">
        <v>13663</v>
      </c>
      <c r="AC140" s="6"/>
      <c r="AD140" s="6"/>
      <c r="AE140" s="6"/>
      <c r="AF140" s="6"/>
      <c r="AG140" s="6"/>
      <c r="AH140" s="6"/>
      <c r="AI140" s="6"/>
      <c r="AJ140" s="6"/>
      <c r="AK140" s="6"/>
      <c r="AL140" s="6"/>
      <c r="AM140" s="6"/>
      <c r="AN140" s="6"/>
      <c r="AO140" s="6"/>
      <c r="AP140" s="6"/>
      <c r="AQ140" s="6"/>
      <c r="AR140" s="6"/>
      <c r="AS140" s="6"/>
      <c r="AT140" s="6"/>
      <c r="AU140" s="6"/>
      <c r="AV140" s="6"/>
      <c r="AW140" s="6">
        <f t="shared" si="78"/>
        <v>0</v>
      </c>
      <c r="AX140" s="22">
        <f t="shared" si="72"/>
        <v>223707</v>
      </c>
      <c r="AY140" s="6"/>
      <c r="AZ140" s="6">
        <f t="shared" si="64"/>
        <v>210044</v>
      </c>
      <c r="BA140" s="6"/>
      <c r="BB140" s="6"/>
      <c r="BC140" s="6"/>
      <c r="BD140" s="6"/>
      <c r="BE140" s="6"/>
      <c r="BF140" s="6"/>
    </row>
    <row r="141" spans="1:58" ht="11.25" customHeight="1">
      <c r="A141" s="24" t="s">
        <v>79</v>
      </c>
      <c r="B141" s="21">
        <v>42277</v>
      </c>
      <c r="C141" s="6"/>
      <c r="D141" s="6"/>
      <c r="E141" s="6"/>
      <c r="F141" s="6"/>
      <c r="G141" s="6">
        <v>46115</v>
      </c>
      <c r="H141" s="6">
        <f t="shared" si="75"/>
        <v>46115</v>
      </c>
      <c r="I141" s="6"/>
      <c r="J141" s="6"/>
      <c r="K141" s="6"/>
      <c r="L141" s="6"/>
      <c r="M141" s="6"/>
      <c r="N141" s="6"/>
      <c r="O141" s="6"/>
      <c r="P141" s="6"/>
      <c r="Q141" s="6">
        <f t="shared" si="76"/>
        <v>0</v>
      </c>
      <c r="R141" s="22">
        <f t="shared" si="77"/>
        <v>46115</v>
      </c>
      <c r="S141" s="6"/>
      <c r="T141" s="6">
        <v>321324</v>
      </c>
      <c r="U141" s="6"/>
      <c r="V141" s="6"/>
      <c r="W141" s="6">
        <f t="shared" si="79"/>
        <v>321324</v>
      </c>
      <c r="X141" s="6"/>
      <c r="Y141" s="6"/>
      <c r="Z141" s="6"/>
      <c r="AA141" s="6"/>
      <c r="AB141" s="6">
        <v>35910</v>
      </c>
      <c r="AC141" s="6"/>
      <c r="AD141" s="6"/>
      <c r="AE141" s="6"/>
      <c r="AF141" s="6"/>
      <c r="AG141" s="6"/>
      <c r="AH141" s="6"/>
      <c r="AI141" s="6"/>
      <c r="AJ141" s="6"/>
      <c r="AK141" s="6"/>
      <c r="AL141" s="6"/>
      <c r="AM141" s="6"/>
      <c r="AN141" s="6"/>
      <c r="AO141" s="6"/>
      <c r="AP141" s="6"/>
      <c r="AQ141" s="6"/>
      <c r="AR141" s="6"/>
      <c r="AS141" s="6"/>
      <c r="AT141" s="6"/>
      <c r="AU141" s="6"/>
      <c r="AV141" s="6"/>
      <c r="AW141" s="6">
        <f t="shared" si="78"/>
        <v>0</v>
      </c>
      <c r="AX141" s="22">
        <f t="shared" si="72"/>
        <v>357234</v>
      </c>
      <c r="AY141" s="6"/>
      <c r="AZ141" s="6">
        <f t="shared" si="64"/>
        <v>321324</v>
      </c>
      <c r="BA141" s="6"/>
      <c r="BB141" s="6"/>
      <c r="BC141" s="6"/>
      <c r="BD141" s="6"/>
      <c r="BE141" s="6"/>
      <c r="BF141" s="6"/>
    </row>
    <row r="142" spans="1:58" ht="11.25" customHeight="1">
      <c r="A142" s="24" t="s">
        <v>79</v>
      </c>
      <c r="B142" s="21">
        <v>42308</v>
      </c>
      <c r="C142" s="6"/>
      <c r="D142" s="6"/>
      <c r="E142" s="6"/>
      <c r="F142" s="6"/>
      <c r="G142" s="6">
        <v>51350</v>
      </c>
      <c r="H142" s="6">
        <f t="shared" si="75"/>
        <v>51350</v>
      </c>
      <c r="I142" s="6"/>
      <c r="J142" s="6"/>
      <c r="K142" s="6"/>
      <c r="L142" s="6"/>
      <c r="M142" s="6"/>
      <c r="N142" s="6"/>
      <c r="O142" s="6"/>
      <c r="P142" s="6"/>
      <c r="Q142" s="6">
        <f t="shared" si="76"/>
        <v>0</v>
      </c>
      <c r="R142" s="22">
        <f t="shared" si="77"/>
        <v>51350</v>
      </c>
      <c r="S142" s="6"/>
      <c r="T142" s="6"/>
      <c r="U142" s="6">
        <v>298225</v>
      </c>
      <c r="V142" s="6"/>
      <c r="W142" s="6">
        <f t="shared" si="79"/>
        <v>298225</v>
      </c>
      <c r="X142" s="6"/>
      <c r="Y142" s="6"/>
      <c r="Z142" s="6"/>
      <c r="AA142" s="6"/>
      <c r="AB142" s="6">
        <v>7600</v>
      </c>
      <c r="AC142" s="6"/>
      <c r="AD142" s="6"/>
      <c r="AE142" s="6"/>
      <c r="AF142" s="6"/>
      <c r="AG142" s="6"/>
      <c r="AH142" s="6"/>
      <c r="AI142" s="6"/>
      <c r="AJ142" s="6"/>
      <c r="AK142" s="6"/>
      <c r="AL142" s="6"/>
      <c r="AM142" s="6"/>
      <c r="AN142" s="6"/>
      <c r="AO142" s="6"/>
      <c r="AP142" s="6"/>
      <c r="AQ142" s="6"/>
      <c r="AR142" s="6"/>
      <c r="AS142" s="6"/>
      <c r="AT142" s="6"/>
      <c r="AU142" s="6"/>
      <c r="AV142" s="6"/>
      <c r="AW142" s="6">
        <f t="shared" si="78"/>
        <v>0</v>
      </c>
      <c r="AX142" s="22">
        <f t="shared" si="72"/>
        <v>305825</v>
      </c>
      <c r="AY142" s="6"/>
      <c r="AZ142" s="6">
        <f t="shared" si="64"/>
        <v>298225</v>
      </c>
      <c r="BA142" s="6"/>
      <c r="BB142" s="6"/>
      <c r="BC142" s="6"/>
      <c r="BD142" s="6"/>
      <c r="BE142" s="6"/>
      <c r="BF142" s="6"/>
    </row>
    <row r="143" spans="1:58" ht="11.25" customHeight="1">
      <c r="A143" s="26" t="s">
        <v>79</v>
      </c>
      <c r="B143" s="21">
        <v>42338</v>
      </c>
      <c r="C143" s="6"/>
      <c r="D143" s="6">
        <v>1000</v>
      </c>
      <c r="E143" s="6"/>
      <c r="F143" s="6"/>
      <c r="G143" s="6">
        <v>54200</v>
      </c>
      <c r="H143" s="6">
        <f t="shared" si="75"/>
        <v>54200</v>
      </c>
      <c r="I143" s="6"/>
      <c r="J143" s="6"/>
      <c r="K143" s="6"/>
      <c r="L143" s="6"/>
      <c r="M143" s="6"/>
      <c r="N143" s="6"/>
      <c r="O143" s="6"/>
      <c r="P143" s="6"/>
      <c r="Q143" s="6">
        <f t="shared" si="76"/>
        <v>0</v>
      </c>
      <c r="R143" s="22">
        <f t="shared" si="77"/>
        <v>55200</v>
      </c>
      <c r="S143" s="6"/>
      <c r="T143" s="6">
        <v>250162</v>
      </c>
      <c r="U143" s="6"/>
      <c r="V143" s="6"/>
      <c r="W143" s="6">
        <f t="shared" si="79"/>
        <v>250162</v>
      </c>
      <c r="X143" s="6"/>
      <c r="Y143" s="6"/>
      <c r="Z143" s="6"/>
      <c r="AA143" s="6"/>
      <c r="AB143" s="6">
        <v>17130</v>
      </c>
      <c r="AC143" s="6"/>
      <c r="AD143" s="6"/>
      <c r="AE143" s="6"/>
      <c r="AF143" s="6"/>
      <c r="AG143" s="6"/>
      <c r="AH143" s="6"/>
      <c r="AI143" s="6"/>
      <c r="AJ143" s="6"/>
      <c r="AK143" s="6"/>
      <c r="AL143" s="6"/>
      <c r="AM143" s="6"/>
      <c r="AN143" s="6"/>
      <c r="AO143" s="6"/>
      <c r="AP143" s="6"/>
      <c r="AQ143" s="6"/>
      <c r="AR143" s="6"/>
      <c r="AS143" s="6"/>
      <c r="AT143" s="6"/>
      <c r="AU143" s="6"/>
      <c r="AV143" s="6"/>
      <c r="AW143" s="6">
        <f t="shared" si="78"/>
        <v>0</v>
      </c>
      <c r="AX143" s="86">
        <f t="shared" si="72"/>
        <v>267292</v>
      </c>
      <c r="AY143" s="6"/>
      <c r="AZ143" s="6">
        <f aca="true" t="shared" si="80" ref="AZ143:AZ161">S143+W143</f>
        <v>250162</v>
      </c>
      <c r="BA143" s="6"/>
      <c r="BB143" s="6"/>
      <c r="BC143" s="6"/>
      <c r="BD143" s="6"/>
      <c r="BE143" s="6"/>
      <c r="BF143" s="6"/>
    </row>
    <row r="144" spans="1:59" s="59" customFormat="1" ht="11.25" customHeight="1">
      <c r="A144" s="25" t="s">
        <v>79</v>
      </c>
      <c r="B144" s="25" t="s">
        <v>20</v>
      </c>
      <c r="C144" s="58">
        <f aca="true" t="shared" si="81" ref="C144:W144">SUM(C132:C143)</f>
        <v>0</v>
      </c>
      <c r="D144" s="58">
        <f t="shared" si="81"/>
        <v>1000</v>
      </c>
      <c r="E144" s="58">
        <f t="shared" si="81"/>
        <v>0</v>
      </c>
      <c r="F144" s="58">
        <f t="shared" si="81"/>
        <v>0</v>
      </c>
      <c r="G144" s="58">
        <f t="shared" si="81"/>
        <v>523045</v>
      </c>
      <c r="H144" s="58">
        <f t="shared" si="81"/>
        <v>523045</v>
      </c>
      <c r="I144" s="58">
        <f t="shared" si="81"/>
        <v>0</v>
      </c>
      <c r="J144" s="58">
        <f t="shared" si="81"/>
        <v>0</v>
      </c>
      <c r="K144" s="58">
        <f t="shared" si="81"/>
        <v>0</v>
      </c>
      <c r="L144" s="58">
        <f>SUM(L132:L143)</f>
        <v>0</v>
      </c>
      <c r="M144" s="58"/>
      <c r="N144" s="58"/>
      <c r="O144" s="58"/>
      <c r="P144" s="58"/>
      <c r="Q144" s="58">
        <f>SUM(Q132:Q143)</f>
        <v>0</v>
      </c>
      <c r="R144" s="58">
        <f>SUM(R132:R143)</f>
        <v>524045</v>
      </c>
      <c r="S144" s="58">
        <f t="shared" si="81"/>
        <v>0</v>
      </c>
      <c r="T144" s="58">
        <f>SUM(T132:T143)</f>
        <v>833819</v>
      </c>
      <c r="U144" s="58">
        <f>SUM(U132:U143)</f>
        <v>2136717</v>
      </c>
      <c r="V144" s="58">
        <f>SUM(V132:V143)</f>
        <v>0</v>
      </c>
      <c r="W144" s="58">
        <f t="shared" si="81"/>
        <v>2970536</v>
      </c>
      <c r="X144" s="58">
        <f aca="true" t="shared" si="82" ref="X144:AV144">SUM(X132:X143)</f>
        <v>0</v>
      </c>
      <c r="Y144" s="58">
        <f t="shared" si="82"/>
        <v>0</v>
      </c>
      <c r="Z144" s="58">
        <f t="shared" si="82"/>
        <v>0</v>
      </c>
      <c r="AA144" s="58">
        <f t="shared" si="82"/>
        <v>6415</v>
      </c>
      <c r="AB144" s="58">
        <f t="shared" si="82"/>
        <v>191903</v>
      </c>
      <c r="AC144" s="58">
        <f t="shared" si="82"/>
        <v>0</v>
      </c>
      <c r="AD144" s="58">
        <f t="shared" si="82"/>
        <v>22075</v>
      </c>
      <c r="AE144" s="58">
        <f t="shared" si="82"/>
        <v>0</v>
      </c>
      <c r="AF144" s="58">
        <f t="shared" si="82"/>
        <v>0</v>
      </c>
      <c r="AG144" s="58">
        <f t="shared" si="82"/>
        <v>0</v>
      </c>
      <c r="AH144" s="58">
        <f t="shared" si="82"/>
        <v>0</v>
      </c>
      <c r="AI144" s="58">
        <f t="shared" si="82"/>
        <v>0</v>
      </c>
      <c r="AJ144" s="58">
        <f t="shared" si="82"/>
        <v>0</v>
      </c>
      <c r="AK144" s="58">
        <f t="shared" si="82"/>
        <v>0</v>
      </c>
      <c r="AL144" s="58">
        <f t="shared" si="82"/>
        <v>0</v>
      </c>
      <c r="AM144" s="58">
        <f t="shared" si="82"/>
        <v>0</v>
      </c>
      <c r="AN144" s="58">
        <f t="shared" si="82"/>
        <v>0</v>
      </c>
      <c r="AO144" s="58">
        <f t="shared" si="82"/>
        <v>0</v>
      </c>
      <c r="AP144" s="58">
        <f t="shared" si="82"/>
        <v>0</v>
      </c>
      <c r="AQ144" s="58">
        <f t="shared" si="82"/>
        <v>0</v>
      </c>
      <c r="AR144" s="58">
        <f>SUM(AR132:AR143)</f>
        <v>0</v>
      </c>
      <c r="AS144" s="58">
        <f t="shared" si="82"/>
        <v>0</v>
      </c>
      <c r="AT144" s="58">
        <f t="shared" si="82"/>
        <v>0</v>
      </c>
      <c r="AU144" s="58">
        <f t="shared" si="82"/>
        <v>0</v>
      </c>
      <c r="AV144" s="58">
        <f t="shared" si="82"/>
        <v>0</v>
      </c>
      <c r="AW144" s="58">
        <f>SUM(AW132:AW143)</f>
        <v>22075</v>
      </c>
      <c r="AX144" s="58">
        <f t="shared" si="72"/>
        <v>3190929</v>
      </c>
      <c r="AY144" s="58"/>
      <c r="AZ144" s="58">
        <f t="shared" si="80"/>
        <v>2970536</v>
      </c>
      <c r="BA144" s="58">
        <f aca="true" t="shared" si="83" ref="BA144:BG144">SUM(BA132:BA143)</f>
        <v>0</v>
      </c>
      <c r="BB144" s="58">
        <f t="shared" si="83"/>
        <v>0</v>
      </c>
      <c r="BC144" s="58">
        <f t="shared" si="83"/>
        <v>0</v>
      </c>
      <c r="BD144" s="58">
        <f t="shared" si="83"/>
        <v>0</v>
      </c>
      <c r="BE144" s="58">
        <f t="shared" si="83"/>
        <v>0</v>
      </c>
      <c r="BF144" s="58">
        <f t="shared" si="83"/>
        <v>0</v>
      </c>
      <c r="BG144" s="58">
        <f t="shared" si="83"/>
        <v>0</v>
      </c>
    </row>
    <row r="145" spans="1:58" ht="11.25" customHeight="1">
      <c r="A145" s="20" t="s">
        <v>80</v>
      </c>
      <c r="B145" s="21">
        <v>42004</v>
      </c>
      <c r="C145" s="6"/>
      <c r="D145" s="6"/>
      <c r="E145" s="6"/>
      <c r="F145" s="6"/>
      <c r="G145" s="6">
        <v>37100</v>
      </c>
      <c r="H145" s="6">
        <f aca="true" t="shared" si="84" ref="H145:H156">SUM(F145:G145)</f>
        <v>37100</v>
      </c>
      <c r="I145" s="6"/>
      <c r="J145" s="6"/>
      <c r="K145" s="6"/>
      <c r="L145" s="6"/>
      <c r="M145" s="6"/>
      <c r="N145" s="6"/>
      <c r="O145" s="6"/>
      <c r="P145" s="6"/>
      <c r="Q145" s="6">
        <f aca="true" t="shared" si="85" ref="Q145:Q156">SUM(L145:P145)</f>
        <v>0</v>
      </c>
      <c r="R145" s="22">
        <f aca="true" t="shared" si="86" ref="R145:R156">SUM(C145:E145)+SUM(H145:K145)+Q145</f>
        <v>37100</v>
      </c>
      <c r="S145" s="6"/>
      <c r="T145" s="6"/>
      <c r="U145" s="6">
        <v>194056.3</v>
      </c>
      <c r="V145" s="6"/>
      <c r="W145" s="6">
        <f>T145+V145+U145</f>
        <v>194056.3</v>
      </c>
      <c r="X145" s="6"/>
      <c r="Y145" s="6"/>
      <c r="Z145" s="6"/>
      <c r="AA145" s="6"/>
      <c r="AB145" s="6">
        <v>28245.83</v>
      </c>
      <c r="AC145" s="6"/>
      <c r="AD145" s="6"/>
      <c r="AE145" s="6"/>
      <c r="AF145" s="6"/>
      <c r="AG145" s="6"/>
      <c r="AH145" s="6"/>
      <c r="AI145" s="6"/>
      <c r="AJ145" s="6"/>
      <c r="AK145" s="6"/>
      <c r="AL145" s="6"/>
      <c r="AM145" s="6"/>
      <c r="AN145" s="6"/>
      <c r="AO145" s="6"/>
      <c r="AP145" s="6"/>
      <c r="AQ145" s="6"/>
      <c r="AR145" s="6"/>
      <c r="AS145" s="6"/>
      <c r="AT145" s="6"/>
      <c r="AU145" s="6"/>
      <c r="AV145" s="6"/>
      <c r="AW145" s="6">
        <f aca="true" t="shared" si="87" ref="AW145:AW156">SUM(AC145:AV145)</f>
        <v>0</v>
      </c>
      <c r="AX145" s="22">
        <f t="shared" si="72"/>
        <v>222302.13</v>
      </c>
      <c r="AY145" s="6"/>
      <c r="AZ145" s="6">
        <f t="shared" si="80"/>
        <v>194056.3</v>
      </c>
      <c r="BA145" s="6"/>
      <c r="BB145" s="6"/>
      <c r="BC145" s="6"/>
      <c r="BD145" s="6"/>
      <c r="BE145" s="6"/>
      <c r="BF145" s="6"/>
    </row>
    <row r="146" spans="1:58" ht="11.25" customHeight="1">
      <c r="A146" s="24" t="s">
        <v>80</v>
      </c>
      <c r="B146" s="21">
        <v>42035</v>
      </c>
      <c r="C146" s="6"/>
      <c r="D146" s="6"/>
      <c r="E146" s="6"/>
      <c r="F146" s="6"/>
      <c r="G146" s="6">
        <v>32640</v>
      </c>
      <c r="H146" s="6">
        <f t="shared" si="84"/>
        <v>32640</v>
      </c>
      <c r="I146" s="6"/>
      <c r="J146" s="6"/>
      <c r="K146" s="6"/>
      <c r="L146" s="6"/>
      <c r="M146" s="6"/>
      <c r="N146" s="6"/>
      <c r="O146" s="6"/>
      <c r="P146" s="6"/>
      <c r="Q146" s="6">
        <f t="shared" si="85"/>
        <v>0</v>
      </c>
      <c r="R146" s="22">
        <f t="shared" si="86"/>
        <v>32640</v>
      </c>
      <c r="S146" s="6"/>
      <c r="T146" s="6"/>
      <c r="U146" s="6">
        <v>74735.26</v>
      </c>
      <c r="V146" s="6"/>
      <c r="W146" s="6">
        <f aca="true" t="shared" si="88" ref="W146:W156">T146+V146+U146</f>
        <v>74735.26</v>
      </c>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f t="shared" si="87"/>
        <v>0</v>
      </c>
      <c r="AX146" s="22">
        <f t="shared" si="72"/>
        <v>74735.26</v>
      </c>
      <c r="AY146" s="6"/>
      <c r="AZ146" s="6">
        <f t="shared" si="80"/>
        <v>74735.26</v>
      </c>
      <c r="BA146" s="6"/>
      <c r="BB146" s="6"/>
      <c r="BC146" s="6"/>
      <c r="BD146" s="6"/>
      <c r="BE146" s="6"/>
      <c r="BF146" s="6"/>
    </row>
    <row r="147" spans="1:58" ht="11.25" customHeight="1">
      <c r="A147" s="24" t="s">
        <v>80</v>
      </c>
      <c r="B147" s="21">
        <v>42063</v>
      </c>
      <c r="C147" s="6"/>
      <c r="D147" s="6"/>
      <c r="E147" s="6"/>
      <c r="F147" s="6"/>
      <c r="G147" s="6">
        <v>23580</v>
      </c>
      <c r="H147" s="6">
        <f t="shared" si="84"/>
        <v>23580</v>
      </c>
      <c r="I147" s="6"/>
      <c r="J147" s="6"/>
      <c r="K147" s="6"/>
      <c r="L147" s="6"/>
      <c r="M147" s="6"/>
      <c r="N147" s="6"/>
      <c r="O147" s="6"/>
      <c r="P147" s="6"/>
      <c r="Q147" s="6">
        <f t="shared" si="85"/>
        <v>0</v>
      </c>
      <c r="R147" s="22">
        <f t="shared" si="86"/>
        <v>23580</v>
      </c>
      <c r="S147" s="6"/>
      <c r="T147" s="6"/>
      <c r="U147" s="6">
        <v>185845.44</v>
      </c>
      <c r="V147" s="6"/>
      <c r="W147" s="6">
        <f t="shared" si="88"/>
        <v>185845.44</v>
      </c>
      <c r="X147" s="6"/>
      <c r="Y147" s="6"/>
      <c r="Z147" s="6"/>
      <c r="AA147" s="6"/>
      <c r="AB147" s="6">
        <v>31977.05</v>
      </c>
      <c r="AC147" s="6"/>
      <c r="AD147" s="6"/>
      <c r="AE147" s="6"/>
      <c r="AF147" s="6"/>
      <c r="AG147" s="6"/>
      <c r="AH147" s="6"/>
      <c r="AI147" s="6"/>
      <c r="AJ147" s="6"/>
      <c r="AK147" s="6"/>
      <c r="AL147" s="6"/>
      <c r="AM147" s="6"/>
      <c r="AN147" s="6"/>
      <c r="AO147" s="6"/>
      <c r="AP147" s="6"/>
      <c r="AQ147" s="6"/>
      <c r="AR147" s="6"/>
      <c r="AS147" s="6"/>
      <c r="AT147" s="6"/>
      <c r="AU147" s="6"/>
      <c r="AV147" s="6"/>
      <c r="AW147" s="6">
        <f t="shared" si="87"/>
        <v>0</v>
      </c>
      <c r="AX147" s="22">
        <f t="shared" si="72"/>
        <v>217822.49</v>
      </c>
      <c r="AY147" s="6"/>
      <c r="AZ147" s="6">
        <f t="shared" si="80"/>
        <v>185845.44</v>
      </c>
      <c r="BA147" s="6"/>
      <c r="BB147" s="6"/>
      <c r="BC147" s="6"/>
      <c r="BD147" s="6"/>
      <c r="BE147" s="6"/>
      <c r="BF147" s="6"/>
    </row>
    <row r="148" spans="1:58" ht="11.25" customHeight="1">
      <c r="A148" s="24" t="s">
        <v>80</v>
      </c>
      <c r="B148" s="21">
        <v>42094</v>
      </c>
      <c r="C148" s="6"/>
      <c r="D148" s="6"/>
      <c r="E148" s="6"/>
      <c r="F148" s="6"/>
      <c r="G148" s="6">
        <v>15000</v>
      </c>
      <c r="H148" s="6">
        <f t="shared" si="84"/>
        <v>15000</v>
      </c>
      <c r="I148" s="6"/>
      <c r="J148" s="6"/>
      <c r="K148" s="6"/>
      <c r="L148" s="6"/>
      <c r="M148" s="6"/>
      <c r="N148" s="6"/>
      <c r="O148" s="6"/>
      <c r="P148" s="6"/>
      <c r="Q148" s="6">
        <f t="shared" si="85"/>
        <v>0</v>
      </c>
      <c r="R148" s="22">
        <f t="shared" si="86"/>
        <v>15000</v>
      </c>
      <c r="S148" s="6"/>
      <c r="T148" s="6">
        <v>8105.64</v>
      </c>
      <c r="U148" s="6">
        <v>71016.1</v>
      </c>
      <c r="V148" s="6">
        <v>92638.33</v>
      </c>
      <c r="W148" s="6">
        <f t="shared" si="88"/>
        <v>171760.07</v>
      </c>
      <c r="X148" s="6"/>
      <c r="Y148" s="6"/>
      <c r="Z148" s="6"/>
      <c r="AA148" s="6">
        <v>15000</v>
      </c>
      <c r="AB148" s="6">
        <v>14697.24</v>
      </c>
      <c r="AC148" s="6"/>
      <c r="AD148" s="6"/>
      <c r="AE148" s="6"/>
      <c r="AF148" s="6"/>
      <c r="AG148" s="6"/>
      <c r="AH148" s="6"/>
      <c r="AI148" s="6"/>
      <c r="AJ148" s="6"/>
      <c r="AK148" s="6"/>
      <c r="AL148" s="6"/>
      <c r="AM148" s="6"/>
      <c r="AN148" s="6"/>
      <c r="AO148" s="6"/>
      <c r="AP148" s="6"/>
      <c r="AQ148" s="6"/>
      <c r="AR148" s="6"/>
      <c r="AS148" s="6"/>
      <c r="AT148" s="6"/>
      <c r="AU148" s="6"/>
      <c r="AV148" s="6"/>
      <c r="AW148" s="6">
        <f t="shared" si="87"/>
        <v>0</v>
      </c>
      <c r="AX148" s="22">
        <f t="shared" si="72"/>
        <v>201457.31</v>
      </c>
      <c r="AY148" s="6"/>
      <c r="AZ148" s="6">
        <f t="shared" si="80"/>
        <v>171760.07</v>
      </c>
      <c r="BA148" s="6"/>
      <c r="BB148" s="6"/>
      <c r="BC148" s="6"/>
      <c r="BD148" s="6"/>
      <c r="BE148" s="6"/>
      <c r="BF148" s="6"/>
    </row>
    <row r="149" spans="1:58" ht="11.25" customHeight="1">
      <c r="A149" s="24" t="s">
        <v>80</v>
      </c>
      <c r="B149" s="21">
        <v>42124</v>
      </c>
      <c r="C149" s="6"/>
      <c r="D149" s="6"/>
      <c r="E149" s="6"/>
      <c r="F149" s="6"/>
      <c r="G149" s="6">
        <v>64739.39</v>
      </c>
      <c r="H149" s="6">
        <f t="shared" si="84"/>
        <v>64739.39</v>
      </c>
      <c r="I149" s="6"/>
      <c r="J149" s="6"/>
      <c r="K149" s="6"/>
      <c r="L149" s="6"/>
      <c r="M149" s="6"/>
      <c r="N149" s="6"/>
      <c r="O149" s="6"/>
      <c r="P149" s="6"/>
      <c r="Q149" s="6">
        <f t="shared" si="85"/>
        <v>0</v>
      </c>
      <c r="R149" s="22">
        <f t="shared" si="86"/>
        <v>64739.39</v>
      </c>
      <c r="S149" s="6"/>
      <c r="T149" s="6">
        <v>196651.03</v>
      </c>
      <c r="U149" s="6">
        <v>31620.47</v>
      </c>
      <c r="V149" s="6"/>
      <c r="W149" s="6">
        <f t="shared" si="88"/>
        <v>228271.5</v>
      </c>
      <c r="X149" s="6"/>
      <c r="Y149" s="6"/>
      <c r="Z149" s="6"/>
      <c r="AA149" s="6">
        <v>15000</v>
      </c>
      <c r="AB149" s="6">
        <v>12195.21</v>
      </c>
      <c r="AC149" s="6"/>
      <c r="AD149" s="6"/>
      <c r="AE149" s="6"/>
      <c r="AF149" s="6"/>
      <c r="AG149" s="6"/>
      <c r="AH149" s="6"/>
      <c r="AI149" s="6"/>
      <c r="AJ149" s="6"/>
      <c r="AK149" s="6"/>
      <c r="AL149" s="6"/>
      <c r="AM149" s="6"/>
      <c r="AN149" s="6"/>
      <c r="AO149" s="6"/>
      <c r="AP149" s="6"/>
      <c r="AQ149" s="6"/>
      <c r="AR149" s="6"/>
      <c r="AS149" s="6"/>
      <c r="AT149" s="6"/>
      <c r="AU149" s="6"/>
      <c r="AV149" s="6"/>
      <c r="AW149" s="6">
        <f t="shared" si="87"/>
        <v>0</v>
      </c>
      <c r="AX149" s="22">
        <f t="shared" si="72"/>
        <v>255466.71</v>
      </c>
      <c r="AY149" s="6"/>
      <c r="AZ149" s="6">
        <f t="shared" si="80"/>
        <v>228271.5</v>
      </c>
      <c r="BA149" s="6"/>
      <c r="BB149" s="6"/>
      <c r="BC149" s="6"/>
      <c r="BD149" s="6"/>
      <c r="BE149" s="6"/>
      <c r="BF149" s="6"/>
    </row>
    <row r="150" spans="1:58" ht="11.25" customHeight="1">
      <c r="A150" s="24" t="s">
        <v>80</v>
      </c>
      <c r="B150" s="21">
        <v>42155</v>
      </c>
      <c r="C150" s="6"/>
      <c r="D150" s="6"/>
      <c r="E150" s="6"/>
      <c r="F150" s="6"/>
      <c r="G150" s="6">
        <v>46010.895</v>
      </c>
      <c r="H150" s="6">
        <f t="shared" si="84"/>
        <v>46010.895</v>
      </c>
      <c r="I150" s="6"/>
      <c r="J150" s="6"/>
      <c r="K150" s="6"/>
      <c r="L150" s="6"/>
      <c r="M150" s="6"/>
      <c r="N150" s="6"/>
      <c r="O150" s="6"/>
      <c r="P150" s="6"/>
      <c r="Q150" s="6">
        <f t="shared" si="85"/>
        <v>0</v>
      </c>
      <c r="R150" s="22">
        <f t="shared" si="86"/>
        <v>46010.895</v>
      </c>
      <c r="S150" s="6"/>
      <c r="T150" s="6">
        <v>286558.31</v>
      </c>
      <c r="U150" s="6"/>
      <c r="V150" s="6"/>
      <c r="W150" s="6">
        <f t="shared" si="88"/>
        <v>286558.31</v>
      </c>
      <c r="X150" s="6"/>
      <c r="Y150" s="6"/>
      <c r="Z150" s="6"/>
      <c r="AA150" s="6"/>
      <c r="AB150" s="6">
        <v>9232.06</v>
      </c>
      <c r="AC150" s="6"/>
      <c r="AD150" s="6"/>
      <c r="AE150" s="6"/>
      <c r="AF150" s="6"/>
      <c r="AG150" s="6"/>
      <c r="AH150" s="6"/>
      <c r="AI150" s="6"/>
      <c r="AJ150" s="6"/>
      <c r="AK150" s="6"/>
      <c r="AL150" s="6"/>
      <c r="AM150" s="6"/>
      <c r="AN150" s="6"/>
      <c r="AO150" s="6"/>
      <c r="AP150" s="6"/>
      <c r="AQ150" s="6"/>
      <c r="AR150" s="6"/>
      <c r="AS150" s="6"/>
      <c r="AT150" s="6"/>
      <c r="AU150" s="6"/>
      <c r="AV150" s="6"/>
      <c r="AW150" s="6">
        <f t="shared" si="87"/>
        <v>0</v>
      </c>
      <c r="AX150" s="22">
        <f t="shared" si="72"/>
        <v>295790.37</v>
      </c>
      <c r="AY150" s="6"/>
      <c r="AZ150" s="6">
        <f t="shared" si="80"/>
        <v>286558.31</v>
      </c>
      <c r="BA150" s="6"/>
      <c r="BB150" s="6"/>
      <c r="BC150" s="6"/>
      <c r="BD150" s="6"/>
      <c r="BE150" s="6"/>
      <c r="BF150" s="6"/>
    </row>
    <row r="151" spans="1:58" ht="11.25" customHeight="1">
      <c r="A151" s="24" t="s">
        <v>80</v>
      </c>
      <c r="B151" s="21">
        <v>42185</v>
      </c>
      <c r="C151" s="6"/>
      <c r="D151" s="6"/>
      <c r="E151" s="6"/>
      <c r="F151" s="6"/>
      <c r="G151" s="6">
        <v>36000</v>
      </c>
      <c r="H151" s="6">
        <f t="shared" si="84"/>
        <v>36000</v>
      </c>
      <c r="I151" s="6"/>
      <c r="J151" s="6"/>
      <c r="K151" s="6"/>
      <c r="L151" s="6"/>
      <c r="M151" s="6"/>
      <c r="N151" s="6"/>
      <c r="O151" s="6"/>
      <c r="P151" s="6"/>
      <c r="Q151" s="6">
        <f t="shared" si="85"/>
        <v>0</v>
      </c>
      <c r="R151" s="22">
        <f t="shared" si="86"/>
        <v>36000</v>
      </c>
      <c r="S151" s="6"/>
      <c r="T151" s="6">
        <v>173124.71</v>
      </c>
      <c r="U151" s="6">
        <v>30399.57</v>
      </c>
      <c r="V151" s="6"/>
      <c r="W151" s="6">
        <f t="shared" si="88"/>
        <v>203524.28</v>
      </c>
      <c r="X151" s="6"/>
      <c r="Y151" s="6"/>
      <c r="Z151" s="6"/>
      <c r="AA151" s="6">
        <v>15000</v>
      </c>
      <c r="AB151" s="6">
        <v>31581.41</v>
      </c>
      <c r="AC151" s="6"/>
      <c r="AD151" s="6"/>
      <c r="AE151" s="6"/>
      <c r="AF151" s="6"/>
      <c r="AG151" s="6"/>
      <c r="AH151" s="6"/>
      <c r="AI151" s="6"/>
      <c r="AJ151" s="6"/>
      <c r="AK151" s="6"/>
      <c r="AL151" s="6"/>
      <c r="AM151" s="6"/>
      <c r="AN151" s="6"/>
      <c r="AO151" s="6"/>
      <c r="AP151" s="6"/>
      <c r="AQ151" s="6"/>
      <c r="AR151" s="6"/>
      <c r="AS151" s="6"/>
      <c r="AT151" s="6"/>
      <c r="AU151" s="6"/>
      <c r="AV151" s="6"/>
      <c r="AW151" s="6">
        <f t="shared" si="87"/>
        <v>0</v>
      </c>
      <c r="AX151" s="22">
        <f t="shared" si="72"/>
        <v>250105.69</v>
      </c>
      <c r="AY151" s="6"/>
      <c r="AZ151" s="6">
        <f t="shared" si="80"/>
        <v>203524.28</v>
      </c>
      <c r="BA151" s="6"/>
      <c r="BB151" s="6"/>
      <c r="BC151" s="6"/>
      <c r="BD151" s="6"/>
      <c r="BE151" s="6"/>
      <c r="BF151" s="6"/>
    </row>
    <row r="152" spans="1:58" ht="11.25" customHeight="1">
      <c r="A152" s="24" t="s">
        <v>80</v>
      </c>
      <c r="B152" s="21">
        <v>42216</v>
      </c>
      <c r="C152" s="6"/>
      <c r="D152" s="6"/>
      <c r="E152" s="6"/>
      <c r="F152" s="6"/>
      <c r="G152" s="6">
        <v>49500</v>
      </c>
      <c r="H152" s="6">
        <f t="shared" si="84"/>
        <v>49500</v>
      </c>
      <c r="I152" s="6"/>
      <c r="J152" s="6"/>
      <c r="K152" s="6"/>
      <c r="L152" s="6"/>
      <c r="M152" s="6"/>
      <c r="N152" s="6"/>
      <c r="O152" s="6"/>
      <c r="P152" s="6"/>
      <c r="Q152" s="6">
        <f t="shared" si="85"/>
        <v>0</v>
      </c>
      <c r="R152" s="22">
        <f t="shared" si="86"/>
        <v>49500</v>
      </c>
      <c r="S152" s="6"/>
      <c r="T152" s="6">
        <v>117769.31</v>
      </c>
      <c r="U152" s="6"/>
      <c r="V152" s="6"/>
      <c r="W152" s="6">
        <f t="shared" si="88"/>
        <v>117769.31</v>
      </c>
      <c r="X152" s="6"/>
      <c r="Y152" s="6"/>
      <c r="Z152" s="6"/>
      <c r="AA152" s="6">
        <v>4646.16</v>
      </c>
      <c r="AB152" s="6">
        <v>6452.81</v>
      </c>
      <c r="AC152" s="6"/>
      <c r="AD152" s="6"/>
      <c r="AE152" s="6"/>
      <c r="AF152" s="6"/>
      <c r="AG152" s="6"/>
      <c r="AH152" s="6"/>
      <c r="AI152" s="6"/>
      <c r="AJ152" s="6"/>
      <c r="AK152" s="6"/>
      <c r="AL152" s="6"/>
      <c r="AM152" s="6"/>
      <c r="AN152" s="6"/>
      <c r="AO152" s="6"/>
      <c r="AP152" s="6"/>
      <c r="AQ152" s="6"/>
      <c r="AR152" s="6"/>
      <c r="AS152" s="6"/>
      <c r="AT152" s="6"/>
      <c r="AU152" s="6"/>
      <c r="AV152" s="6"/>
      <c r="AW152" s="6">
        <f t="shared" si="87"/>
        <v>0</v>
      </c>
      <c r="AX152" s="22">
        <f t="shared" si="72"/>
        <v>128868.28</v>
      </c>
      <c r="AY152" s="6"/>
      <c r="AZ152" s="6">
        <f t="shared" si="80"/>
        <v>117769.31</v>
      </c>
      <c r="BA152" s="6"/>
      <c r="BB152" s="6"/>
      <c r="BC152" s="6"/>
      <c r="BD152" s="6"/>
      <c r="BE152" s="6"/>
      <c r="BF152" s="6"/>
    </row>
    <row r="153" spans="1:58" ht="11.25" customHeight="1">
      <c r="A153" s="24" t="s">
        <v>80</v>
      </c>
      <c r="B153" s="21">
        <v>42247</v>
      </c>
      <c r="C153" s="6"/>
      <c r="D153" s="6"/>
      <c r="E153" s="6"/>
      <c r="F153" s="6"/>
      <c r="G153" s="6">
        <v>43524</v>
      </c>
      <c r="H153" s="6">
        <f t="shared" si="84"/>
        <v>43524</v>
      </c>
      <c r="I153" s="6"/>
      <c r="J153" s="6"/>
      <c r="K153" s="6"/>
      <c r="L153" s="6"/>
      <c r="M153" s="6"/>
      <c r="N153" s="6"/>
      <c r="O153" s="6"/>
      <c r="P153" s="6"/>
      <c r="Q153" s="6">
        <f t="shared" si="85"/>
        <v>0</v>
      </c>
      <c r="R153" s="22">
        <f t="shared" si="86"/>
        <v>43524</v>
      </c>
      <c r="S153" s="6"/>
      <c r="T153" s="6">
        <v>166383</v>
      </c>
      <c r="U153" s="6"/>
      <c r="V153" s="6">
        <v>8201.07</v>
      </c>
      <c r="W153" s="6">
        <f t="shared" si="88"/>
        <v>174584.07</v>
      </c>
      <c r="X153" s="6"/>
      <c r="Y153" s="6"/>
      <c r="Z153" s="6"/>
      <c r="AA153" s="6">
        <v>23669</v>
      </c>
      <c r="AB153" s="6"/>
      <c r="AC153" s="6"/>
      <c r="AD153" s="6"/>
      <c r="AE153" s="6"/>
      <c r="AF153" s="6"/>
      <c r="AG153" s="6"/>
      <c r="AH153" s="6"/>
      <c r="AI153" s="6"/>
      <c r="AJ153" s="6"/>
      <c r="AK153" s="6"/>
      <c r="AL153" s="6"/>
      <c r="AM153" s="6"/>
      <c r="AN153" s="6"/>
      <c r="AO153" s="6"/>
      <c r="AP153" s="6"/>
      <c r="AQ153" s="6"/>
      <c r="AR153" s="6"/>
      <c r="AS153" s="6"/>
      <c r="AT153" s="6"/>
      <c r="AU153" s="6"/>
      <c r="AV153" s="6"/>
      <c r="AW153" s="6">
        <f>SUM(AC153:AV153)</f>
        <v>0</v>
      </c>
      <c r="AX153" s="22">
        <f t="shared" si="72"/>
        <v>198253.07</v>
      </c>
      <c r="AY153" s="6"/>
      <c r="AZ153" s="6">
        <f t="shared" si="80"/>
        <v>174584.07</v>
      </c>
      <c r="BA153" s="6"/>
      <c r="BB153" s="6"/>
      <c r="BC153" s="6"/>
      <c r="BD153" s="6"/>
      <c r="BE153" s="6"/>
      <c r="BF153" s="6"/>
    </row>
    <row r="154" spans="1:58" ht="11.25" customHeight="1">
      <c r="A154" s="24" t="s">
        <v>80</v>
      </c>
      <c r="B154" s="21">
        <v>42277</v>
      </c>
      <c r="C154" s="6"/>
      <c r="D154" s="6"/>
      <c r="E154" s="6"/>
      <c r="F154" s="6"/>
      <c r="G154" s="6">
        <v>25749.315</v>
      </c>
      <c r="H154" s="6">
        <f t="shared" si="84"/>
        <v>25749.315</v>
      </c>
      <c r="I154" s="6"/>
      <c r="J154" s="6"/>
      <c r="K154" s="6"/>
      <c r="L154" s="6"/>
      <c r="M154" s="6"/>
      <c r="N154" s="6"/>
      <c r="O154" s="6"/>
      <c r="P154" s="6"/>
      <c r="Q154" s="6">
        <f t="shared" si="85"/>
        <v>0</v>
      </c>
      <c r="R154" s="22">
        <f t="shared" si="86"/>
        <v>25749.315</v>
      </c>
      <c r="S154" s="6"/>
      <c r="T154" s="6">
        <v>235245.41</v>
      </c>
      <c r="U154" s="6"/>
      <c r="V154" s="6"/>
      <c r="W154" s="6">
        <f t="shared" si="88"/>
        <v>235245.41</v>
      </c>
      <c r="X154" s="6"/>
      <c r="Y154" s="6"/>
      <c r="Z154" s="6"/>
      <c r="AA154" s="6"/>
      <c r="AB154" s="6">
        <v>15411.49</v>
      </c>
      <c r="AC154" s="6"/>
      <c r="AD154" s="6"/>
      <c r="AE154" s="6"/>
      <c r="AF154" s="6"/>
      <c r="AG154" s="6"/>
      <c r="AH154" s="6"/>
      <c r="AI154" s="6"/>
      <c r="AJ154" s="6"/>
      <c r="AK154" s="6"/>
      <c r="AL154" s="6"/>
      <c r="AM154" s="6"/>
      <c r="AN154" s="6"/>
      <c r="AO154" s="6"/>
      <c r="AP154" s="6"/>
      <c r="AQ154" s="6"/>
      <c r="AR154" s="6"/>
      <c r="AS154" s="6"/>
      <c r="AT154" s="6"/>
      <c r="AU154" s="6"/>
      <c r="AV154" s="6"/>
      <c r="AW154" s="6">
        <f t="shared" si="87"/>
        <v>0</v>
      </c>
      <c r="AX154" s="22">
        <f t="shared" si="72"/>
        <v>250656.9</v>
      </c>
      <c r="AY154" s="6"/>
      <c r="AZ154" s="6">
        <f t="shared" si="80"/>
        <v>235245.41</v>
      </c>
      <c r="BA154" s="6"/>
      <c r="BB154" s="6"/>
      <c r="BC154" s="6"/>
      <c r="BD154" s="6"/>
      <c r="BE154" s="6"/>
      <c r="BF154" s="6"/>
    </row>
    <row r="155" spans="1:58" ht="11.25" customHeight="1">
      <c r="A155" s="24" t="s">
        <v>80</v>
      </c>
      <c r="B155" s="21">
        <v>42308</v>
      </c>
      <c r="C155" s="6"/>
      <c r="D155" s="6"/>
      <c r="E155" s="6"/>
      <c r="F155" s="6"/>
      <c r="G155" s="6">
        <v>28450</v>
      </c>
      <c r="H155" s="6">
        <f t="shared" si="84"/>
        <v>28450</v>
      </c>
      <c r="I155" s="6"/>
      <c r="J155" s="6"/>
      <c r="K155" s="6"/>
      <c r="L155" s="6"/>
      <c r="M155" s="6"/>
      <c r="N155" s="6"/>
      <c r="O155" s="6"/>
      <c r="P155" s="6"/>
      <c r="Q155" s="6">
        <f t="shared" si="85"/>
        <v>0</v>
      </c>
      <c r="R155" s="22">
        <f t="shared" si="86"/>
        <v>28450</v>
      </c>
      <c r="S155" s="6"/>
      <c r="T155" s="6">
        <v>210290.75</v>
      </c>
      <c r="U155" s="6"/>
      <c r="V155" s="6"/>
      <c r="W155" s="6">
        <f t="shared" si="88"/>
        <v>210290.75</v>
      </c>
      <c r="X155" s="6"/>
      <c r="Y155" s="6"/>
      <c r="Z155" s="6"/>
      <c r="AA155" s="6">
        <v>14300</v>
      </c>
      <c r="AB155" s="6">
        <v>20908.58</v>
      </c>
      <c r="AC155" s="6"/>
      <c r="AD155" s="6"/>
      <c r="AE155" s="6"/>
      <c r="AF155" s="6"/>
      <c r="AG155" s="6"/>
      <c r="AH155" s="6"/>
      <c r="AI155" s="6"/>
      <c r="AJ155" s="6"/>
      <c r="AK155" s="6"/>
      <c r="AL155" s="6"/>
      <c r="AM155" s="6"/>
      <c r="AN155" s="6"/>
      <c r="AO155" s="6"/>
      <c r="AP155" s="6"/>
      <c r="AQ155" s="6"/>
      <c r="AR155" s="6"/>
      <c r="AS155" s="6"/>
      <c r="AT155" s="6"/>
      <c r="AU155" s="6"/>
      <c r="AV155" s="6"/>
      <c r="AW155" s="6">
        <f t="shared" si="87"/>
        <v>0</v>
      </c>
      <c r="AX155" s="22">
        <f t="shared" si="72"/>
        <v>245499.33000000002</v>
      </c>
      <c r="AY155" s="6"/>
      <c r="AZ155" s="6">
        <f t="shared" si="80"/>
        <v>210290.75</v>
      </c>
      <c r="BA155" s="6"/>
      <c r="BB155" s="6"/>
      <c r="BC155" s="6"/>
      <c r="BD155" s="6"/>
      <c r="BE155" s="6"/>
      <c r="BF155" s="6"/>
    </row>
    <row r="156" spans="1:58" ht="11.25" customHeight="1">
      <c r="A156" s="26" t="s">
        <v>80</v>
      </c>
      <c r="B156" s="21">
        <v>42338</v>
      </c>
      <c r="C156" s="28"/>
      <c r="D156" s="28"/>
      <c r="E156" s="28"/>
      <c r="F156" s="28"/>
      <c r="G156" s="6">
        <v>66447.979</v>
      </c>
      <c r="H156" s="6">
        <f t="shared" si="84"/>
        <v>66447.979</v>
      </c>
      <c r="I156" s="28"/>
      <c r="J156" s="28"/>
      <c r="K156" s="28"/>
      <c r="L156" s="28"/>
      <c r="M156" s="28"/>
      <c r="N156" s="28"/>
      <c r="O156" s="28"/>
      <c r="P156" s="28"/>
      <c r="Q156" s="6">
        <f t="shared" si="85"/>
        <v>0</v>
      </c>
      <c r="R156" s="22">
        <f t="shared" si="86"/>
        <v>66447.979</v>
      </c>
      <c r="S156" s="28"/>
      <c r="T156" s="6">
        <v>163213.83</v>
      </c>
      <c r="U156" s="6"/>
      <c r="V156" s="6"/>
      <c r="W156" s="6">
        <f t="shared" si="88"/>
        <v>163213.83</v>
      </c>
      <c r="X156" s="28"/>
      <c r="Y156" s="28"/>
      <c r="Z156" s="28"/>
      <c r="AA156" s="6">
        <v>20870</v>
      </c>
      <c r="AB156" s="6">
        <v>10362.234</v>
      </c>
      <c r="AC156" s="28"/>
      <c r="AD156" s="28"/>
      <c r="AE156" s="28"/>
      <c r="AF156" s="28"/>
      <c r="AG156" s="28"/>
      <c r="AH156" s="28"/>
      <c r="AI156" s="28"/>
      <c r="AJ156" s="28"/>
      <c r="AK156" s="28"/>
      <c r="AL156" s="28"/>
      <c r="AM156" s="6"/>
      <c r="AN156" s="6"/>
      <c r="AO156" s="6"/>
      <c r="AP156" s="6"/>
      <c r="AQ156" s="28"/>
      <c r="AR156" s="28"/>
      <c r="AS156" s="28"/>
      <c r="AT156" s="28"/>
      <c r="AU156" s="28"/>
      <c r="AV156" s="28"/>
      <c r="AW156" s="28">
        <f t="shared" si="87"/>
        <v>0</v>
      </c>
      <c r="AX156" s="22">
        <f t="shared" si="72"/>
        <v>194446.06399999998</v>
      </c>
      <c r="AY156" s="28"/>
      <c r="AZ156" s="28">
        <f t="shared" si="80"/>
        <v>163213.83</v>
      </c>
      <c r="BA156" s="6"/>
      <c r="BB156" s="6"/>
      <c r="BC156" s="6"/>
      <c r="BD156" s="6"/>
      <c r="BE156" s="6"/>
      <c r="BF156" s="6"/>
    </row>
    <row r="157" spans="1:59" s="59" customFormat="1" ht="11.25" customHeight="1">
      <c r="A157" s="25" t="s">
        <v>80</v>
      </c>
      <c r="B157" s="25" t="s">
        <v>20</v>
      </c>
      <c r="C157" s="58">
        <f aca="true" t="shared" si="89" ref="C157:AV157">SUM(C145:C156)</f>
        <v>0</v>
      </c>
      <c r="D157" s="58">
        <f t="shared" si="89"/>
        <v>0</v>
      </c>
      <c r="E157" s="58">
        <f t="shared" si="89"/>
        <v>0</v>
      </c>
      <c r="F157" s="58">
        <f t="shared" si="89"/>
        <v>0</v>
      </c>
      <c r="G157" s="58">
        <f t="shared" si="89"/>
        <v>468741.579</v>
      </c>
      <c r="H157" s="58">
        <f t="shared" si="89"/>
        <v>468741.579</v>
      </c>
      <c r="I157" s="58">
        <f t="shared" si="89"/>
        <v>0</v>
      </c>
      <c r="J157" s="58">
        <f t="shared" si="89"/>
        <v>0</v>
      </c>
      <c r="K157" s="58">
        <f t="shared" si="89"/>
        <v>0</v>
      </c>
      <c r="L157" s="58">
        <f>SUM(L145:L156)</f>
        <v>0</v>
      </c>
      <c r="M157" s="58"/>
      <c r="N157" s="58"/>
      <c r="O157" s="58"/>
      <c r="P157" s="58"/>
      <c r="Q157" s="58">
        <f>SUM(Q145:Q156)</f>
        <v>0</v>
      </c>
      <c r="R157" s="58">
        <f>SUM(R145:R156)</f>
        <v>468741.579</v>
      </c>
      <c r="S157" s="58">
        <f t="shared" si="89"/>
        <v>0</v>
      </c>
      <c r="T157" s="58">
        <f>SUM(T145:T156)</f>
        <v>1557341.99</v>
      </c>
      <c r="U157" s="58">
        <f>SUM(U145:U156)</f>
        <v>587673.1399999999</v>
      </c>
      <c r="V157" s="58">
        <f>SUM(V145:V156)</f>
        <v>100839.4</v>
      </c>
      <c r="W157" s="58">
        <f t="shared" si="89"/>
        <v>2245854.5300000003</v>
      </c>
      <c r="X157" s="58">
        <f t="shared" si="89"/>
        <v>0</v>
      </c>
      <c r="Y157" s="58">
        <f t="shared" si="89"/>
        <v>0</v>
      </c>
      <c r="Z157" s="58">
        <f t="shared" si="89"/>
        <v>0</v>
      </c>
      <c r="AA157" s="58">
        <f t="shared" si="89"/>
        <v>108485.16</v>
      </c>
      <c r="AB157" s="58">
        <f t="shared" si="89"/>
        <v>181063.914</v>
      </c>
      <c r="AC157" s="58">
        <f t="shared" si="89"/>
        <v>0</v>
      </c>
      <c r="AD157" s="58">
        <f t="shared" si="89"/>
        <v>0</v>
      </c>
      <c r="AE157" s="58">
        <f t="shared" si="89"/>
        <v>0</v>
      </c>
      <c r="AF157" s="58">
        <f t="shared" si="89"/>
        <v>0</v>
      </c>
      <c r="AG157" s="58">
        <f t="shared" si="89"/>
        <v>0</v>
      </c>
      <c r="AH157" s="58">
        <f t="shared" si="89"/>
        <v>0</v>
      </c>
      <c r="AI157" s="58">
        <f t="shared" si="89"/>
        <v>0</v>
      </c>
      <c r="AJ157" s="58">
        <f t="shared" si="89"/>
        <v>0</v>
      </c>
      <c r="AK157" s="58">
        <f t="shared" si="89"/>
        <v>0</v>
      </c>
      <c r="AL157" s="58">
        <f t="shared" si="89"/>
        <v>0</v>
      </c>
      <c r="AM157" s="58">
        <f t="shared" si="89"/>
        <v>0</v>
      </c>
      <c r="AN157" s="58">
        <f t="shared" si="89"/>
        <v>0</v>
      </c>
      <c r="AO157" s="58">
        <f t="shared" si="89"/>
        <v>0</v>
      </c>
      <c r="AP157" s="58">
        <f t="shared" si="89"/>
        <v>0</v>
      </c>
      <c r="AQ157" s="58">
        <f t="shared" si="89"/>
        <v>0</v>
      </c>
      <c r="AR157" s="58">
        <f>SUM(AR145:AR156)</f>
        <v>0</v>
      </c>
      <c r="AS157" s="58">
        <f t="shared" si="89"/>
        <v>0</v>
      </c>
      <c r="AT157" s="58">
        <f t="shared" si="89"/>
        <v>0</v>
      </c>
      <c r="AU157" s="58">
        <f t="shared" si="89"/>
        <v>0</v>
      </c>
      <c r="AV157" s="58">
        <f t="shared" si="89"/>
        <v>0</v>
      </c>
      <c r="AW157" s="58">
        <f>SUM(AW145:AW156)</f>
        <v>0</v>
      </c>
      <c r="AX157" s="58">
        <f t="shared" si="72"/>
        <v>2535403.6040000003</v>
      </c>
      <c r="AY157" s="58"/>
      <c r="AZ157" s="58">
        <f t="shared" si="80"/>
        <v>2245854.5300000003</v>
      </c>
      <c r="BA157" s="58">
        <f aca="true" t="shared" si="90" ref="BA157:BG157">SUM(BA145:BA156)</f>
        <v>0</v>
      </c>
      <c r="BB157" s="58">
        <f t="shared" si="90"/>
        <v>0</v>
      </c>
      <c r="BC157" s="58">
        <f t="shared" si="90"/>
        <v>0</v>
      </c>
      <c r="BD157" s="58">
        <f t="shared" si="90"/>
        <v>0</v>
      </c>
      <c r="BE157" s="58">
        <f t="shared" si="90"/>
        <v>0</v>
      </c>
      <c r="BF157" s="58">
        <f t="shared" si="90"/>
        <v>0</v>
      </c>
      <c r="BG157" s="58">
        <f t="shared" si="90"/>
        <v>0</v>
      </c>
    </row>
    <row r="158" spans="1:58" ht="11.25" customHeight="1">
      <c r="A158" s="20" t="s">
        <v>96</v>
      </c>
      <c r="B158" s="21">
        <v>42004</v>
      </c>
      <c r="C158" s="6"/>
      <c r="D158" s="6"/>
      <c r="E158" s="6"/>
      <c r="F158" s="6"/>
      <c r="G158" s="6"/>
      <c r="H158" s="6">
        <f aca="true" t="shared" si="91" ref="H158:H169">SUM(F158:G158)</f>
        <v>0</v>
      </c>
      <c r="I158" s="6"/>
      <c r="J158" s="6"/>
      <c r="K158" s="6"/>
      <c r="L158" s="6"/>
      <c r="M158" s="6"/>
      <c r="N158" s="6"/>
      <c r="O158" s="6"/>
      <c r="P158" s="6"/>
      <c r="Q158" s="6">
        <f aca="true" t="shared" si="92" ref="Q158:Q169">SUM(L158:P158)</f>
        <v>0</v>
      </c>
      <c r="R158" s="22">
        <f aca="true" t="shared" si="93" ref="R158:R169">SUM(C158:E158)+SUM(H158:K158)+Q158</f>
        <v>0</v>
      </c>
      <c r="S158" s="6"/>
      <c r="T158" s="6"/>
      <c r="U158" s="6"/>
      <c r="V158" s="6"/>
      <c r="W158" s="6">
        <f>T158+V158+U158</f>
        <v>0</v>
      </c>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f aca="true" t="shared" si="94" ref="AW158:AW169">SUM(AC158:AV158)</f>
        <v>0</v>
      </c>
      <c r="AX158" s="22">
        <f t="shared" si="72"/>
        <v>0</v>
      </c>
      <c r="AY158" s="6"/>
      <c r="AZ158" s="6">
        <f t="shared" si="80"/>
        <v>0</v>
      </c>
      <c r="BA158" s="6"/>
      <c r="BB158" s="6"/>
      <c r="BC158" s="6"/>
      <c r="BD158" s="6"/>
      <c r="BE158" s="6"/>
      <c r="BF158" s="6"/>
    </row>
    <row r="159" spans="1:58" ht="11.25" customHeight="1">
      <c r="A159" s="24" t="s">
        <v>96</v>
      </c>
      <c r="B159" s="21">
        <v>42035</v>
      </c>
      <c r="C159" s="6"/>
      <c r="D159" s="6"/>
      <c r="E159" s="6"/>
      <c r="F159" s="6"/>
      <c r="G159" s="6"/>
      <c r="H159" s="6">
        <f t="shared" si="91"/>
        <v>0</v>
      </c>
      <c r="I159" s="6"/>
      <c r="J159" s="6"/>
      <c r="K159" s="6"/>
      <c r="L159" s="6"/>
      <c r="M159" s="6"/>
      <c r="N159" s="6"/>
      <c r="O159" s="6"/>
      <c r="P159" s="6"/>
      <c r="Q159" s="6">
        <f t="shared" si="92"/>
        <v>0</v>
      </c>
      <c r="R159" s="22">
        <f t="shared" si="93"/>
        <v>0</v>
      </c>
      <c r="S159" s="6"/>
      <c r="T159" s="6"/>
      <c r="U159" s="6"/>
      <c r="V159" s="6"/>
      <c r="W159" s="6">
        <f aca="true" t="shared" si="95" ref="W159:W169">T159+V159+U159</f>
        <v>0</v>
      </c>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f t="shared" si="94"/>
        <v>0</v>
      </c>
      <c r="AX159" s="22">
        <f t="shared" si="72"/>
        <v>0</v>
      </c>
      <c r="AY159" s="6"/>
      <c r="AZ159" s="6">
        <f t="shared" si="80"/>
        <v>0</v>
      </c>
      <c r="BA159" s="6"/>
      <c r="BB159" s="6"/>
      <c r="BC159" s="6"/>
      <c r="BD159" s="6"/>
      <c r="BE159" s="6"/>
      <c r="BF159" s="6"/>
    </row>
    <row r="160" spans="1:58" ht="11.25" customHeight="1">
      <c r="A160" s="24" t="s">
        <v>96</v>
      </c>
      <c r="B160" s="21">
        <v>42063</v>
      </c>
      <c r="C160" s="6"/>
      <c r="D160" s="6"/>
      <c r="E160" s="6"/>
      <c r="F160" s="6"/>
      <c r="G160" s="6"/>
      <c r="H160" s="6">
        <f t="shared" si="91"/>
        <v>0</v>
      </c>
      <c r="I160" s="6"/>
      <c r="J160" s="6"/>
      <c r="K160" s="6"/>
      <c r="L160" s="6"/>
      <c r="M160" s="6"/>
      <c r="N160" s="6"/>
      <c r="O160" s="6"/>
      <c r="P160" s="6"/>
      <c r="Q160" s="6">
        <f t="shared" si="92"/>
        <v>0</v>
      </c>
      <c r="R160" s="22">
        <f t="shared" si="93"/>
        <v>0</v>
      </c>
      <c r="S160" s="6"/>
      <c r="T160" s="6"/>
      <c r="U160" s="6"/>
      <c r="V160" s="6"/>
      <c r="W160" s="6">
        <f t="shared" si="95"/>
        <v>0</v>
      </c>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f t="shared" si="94"/>
        <v>0</v>
      </c>
      <c r="AX160" s="22">
        <f t="shared" si="72"/>
        <v>0</v>
      </c>
      <c r="AY160" s="6"/>
      <c r="AZ160" s="6">
        <f t="shared" si="80"/>
        <v>0</v>
      </c>
      <c r="BA160" s="6"/>
      <c r="BB160" s="6"/>
      <c r="BC160" s="6"/>
      <c r="BD160" s="6"/>
      <c r="BE160" s="6"/>
      <c r="BF160" s="6"/>
    </row>
    <row r="161" spans="1:58" ht="11.25" customHeight="1">
      <c r="A161" s="24" t="s">
        <v>96</v>
      </c>
      <c r="B161" s="21">
        <v>42094</v>
      </c>
      <c r="C161" s="6"/>
      <c r="D161" s="6"/>
      <c r="E161" s="6"/>
      <c r="F161" s="6"/>
      <c r="G161" s="6"/>
      <c r="H161" s="6">
        <f t="shared" si="91"/>
        <v>0</v>
      </c>
      <c r="I161" s="6"/>
      <c r="J161" s="6"/>
      <c r="K161" s="6"/>
      <c r="L161" s="6"/>
      <c r="M161" s="6"/>
      <c r="N161" s="6"/>
      <c r="O161" s="6"/>
      <c r="P161" s="6"/>
      <c r="Q161" s="6">
        <f t="shared" si="92"/>
        <v>0</v>
      </c>
      <c r="R161" s="22">
        <f t="shared" si="93"/>
        <v>0</v>
      </c>
      <c r="S161" s="6"/>
      <c r="T161" s="6"/>
      <c r="U161" s="6"/>
      <c r="V161" s="6"/>
      <c r="W161" s="6">
        <f t="shared" si="95"/>
        <v>0</v>
      </c>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f t="shared" si="94"/>
        <v>0</v>
      </c>
      <c r="AX161" s="22">
        <f t="shared" si="72"/>
        <v>0</v>
      </c>
      <c r="AY161" s="6"/>
      <c r="AZ161" s="6">
        <f t="shared" si="80"/>
        <v>0</v>
      </c>
      <c r="BA161" s="6"/>
      <c r="BB161" s="6"/>
      <c r="BC161" s="6"/>
      <c r="BD161" s="6"/>
      <c r="BE161" s="6"/>
      <c r="BF161" s="6"/>
    </row>
    <row r="162" spans="1:58" ht="11.25" customHeight="1">
      <c r="A162" s="24" t="s">
        <v>96</v>
      </c>
      <c r="B162" s="21">
        <v>42124</v>
      </c>
      <c r="C162" s="6"/>
      <c r="D162" s="6"/>
      <c r="E162" s="6"/>
      <c r="F162" s="6"/>
      <c r="G162" s="6"/>
      <c r="H162" s="6">
        <f t="shared" si="91"/>
        <v>0</v>
      </c>
      <c r="I162" s="6"/>
      <c r="J162" s="6"/>
      <c r="K162" s="6"/>
      <c r="L162" s="6"/>
      <c r="M162" s="6"/>
      <c r="N162" s="6"/>
      <c r="O162" s="6"/>
      <c r="P162" s="6"/>
      <c r="Q162" s="6">
        <f t="shared" si="92"/>
        <v>0</v>
      </c>
      <c r="R162" s="22">
        <f t="shared" si="93"/>
        <v>0</v>
      </c>
      <c r="S162" s="6"/>
      <c r="T162" s="6"/>
      <c r="U162" s="6"/>
      <c r="V162" s="6"/>
      <c r="W162" s="6">
        <f t="shared" si="95"/>
        <v>0</v>
      </c>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f t="shared" si="94"/>
        <v>0</v>
      </c>
      <c r="AX162" s="22">
        <f t="shared" si="72"/>
        <v>0</v>
      </c>
      <c r="AY162" s="6"/>
      <c r="AZ162" s="6">
        <f aca="true" t="shared" si="96" ref="AZ162:AZ168">S162+W162</f>
        <v>0</v>
      </c>
      <c r="BA162" s="6"/>
      <c r="BB162" s="6"/>
      <c r="BC162" s="6"/>
      <c r="BD162" s="6"/>
      <c r="BE162" s="6"/>
      <c r="BF162" s="6"/>
    </row>
    <row r="163" spans="1:58" ht="11.25" customHeight="1">
      <c r="A163" s="24" t="s">
        <v>96</v>
      </c>
      <c r="B163" s="21">
        <v>42155</v>
      </c>
      <c r="C163" s="6"/>
      <c r="D163" s="6"/>
      <c r="E163" s="6"/>
      <c r="F163" s="6"/>
      <c r="G163" s="6"/>
      <c r="H163" s="6">
        <f t="shared" si="91"/>
        <v>0</v>
      </c>
      <c r="I163" s="6"/>
      <c r="J163" s="6"/>
      <c r="K163" s="6"/>
      <c r="L163" s="6"/>
      <c r="M163" s="6"/>
      <c r="N163" s="6"/>
      <c r="O163" s="6"/>
      <c r="P163" s="6"/>
      <c r="Q163" s="6">
        <f t="shared" si="92"/>
        <v>0</v>
      </c>
      <c r="R163" s="22">
        <f t="shared" si="93"/>
        <v>0</v>
      </c>
      <c r="S163" s="6"/>
      <c r="T163" s="6"/>
      <c r="U163" s="6"/>
      <c r="V163" s="6"/>
      <c r="W163" s="6">
        <f t="shared" si="95"/>
        <v>0</v>
      </c>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f t="shared" si="94"/>
        <v>0</v>
      </c>
      <c r="AX163" s="22">
        <f t="shared" si="72"/>
        <v>0</v>
      </c>
      <c r="AY163" s="6"/>
      <c r="AZ163" s="6">
        <f t="shared" si="96"/>
        <v>0</v>
      </c>
      <c r="BA163" s="6"/>
      <c r="BB163" s="6"/>
      <c r="BC163" s="6"/>
      <c r="BD163" s="6"/>
      <c r="BE163" s="6"/>
      <c r="BF163" s="6"/>
    </row>
    <row r="164" spans="1:58" ht="11.25" customHeight="1">
      <c r="A164" s="24" t="s">
        <v>96</v>
      </c>
      <c r="B164" s="21">
        <v>42185</v>
      </c>
      <c r="C164" s="6"/>
      <c r="D164" s="6"/>
      <c r="E164" s="6"/>
      <c r="F164" s="6"/>
      <c r="G164" s="6"/>
      <c r="H164" s="6">
        <f t="shared" si="91"/>
        <v>0</v>
      </c>
      <c r="I164" s="6"/>
      <c r="J164" s="6"/>
      <c r="K164" s="6"/>
      <c r="L164" s="6"/>
      <c r="M164" s="6"/>
      <c r="N164" s="6"/>
      <c r="O164" s="6"/>
      <c r="P164" s="6"/>
      <c r="Q164" s="6">
        <f t="shared" si="92"/>
        <v>0</v>
      </c>
      <c r="R164" s="22">
        <f t="shared" si="93"/>
        <v>0</v>
      </c>
      <c r="S164" s="6"/>
      <c r="T164" s="6"/>
      <c r="U164" s="6"/>
      <c r="V164" s="6"/>
      <c r="W164" s="6">
        <f t="shared" si="95"/>
        <v>0</v>
      </c>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f t="shared" si="94"/>
        <v>0</v>
      </c>
      <c r="AX164" s="22">
        <f t="shared" si="72"/>
        <v>0</v>
      </c>
      <c r="AY164" s="6"/>
      <c r="AZ164" s="6">
        <f t="shared" si="96"/>
        <v>0</v>
      </c>
      <c r="BA164" s="6"/>
      <c r="BB164" s="6"/>
      <c r="BC164" s="6"/>
      <c r="BD164" s="6"/>
      <c r="BE164" s="6"/>
      <c r="BF164" s="6"/>
    </row>
    <row r="165" spans="1:58" ht="11.25" customHeight="1">
      <c r="A165" s="24" t="s">
        <v>96</v>
      </c>
      <c r="B165" s="21">
        <v>42216</v>
      </c>
      <c r="C165" s="6"/>
      <c r="D165" s="6"/>
      <c r="E165" s="6"/>
      <c r="F165" s="6"/>
      <c r="G165" s="6"/>
      <c r="H165" s="6">
        <f t="shared" si="91"/>
        <v>0</v>
      </c>
      <c r="I165" s="6"/>
      <c r="J165" s="6"/>
      <c r="K165" s="6"/>
      <c r="L165" s="6"/>
      <c r="M165" s="6"/>
      <c r="N165" s="6"/>
      <c r="O165" s="6"/>
      <c r="P165" s="6"/>
      <c r="Q165" s="6">
        <f t="shared" si="92"/>
        <v>0</v>
      </c>
      <c r="R165" s="22">
        <f t="shared" si="93"/>
        <v>0</v>
      </c>
      <c r="S165" s="6"/>
      <c r="T165" s="6"/>
      <c r="U165" s="6"/>
      <c r="V165" s="6"/>
      <c r="W165" s="6">
        <f t="shared" si="95"/>
        <v>0</v>
      </c>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f t="shared" si="94"/>
        <v>0</v>
      </c>
      <c r="AX165" s="22">
        <f t="shared" si="72"/>
        <v>0</v>
      </c>
      <c r="AY165" s="6"/>
      <c r="AZ165" s="6">
        <f t="shared" si="96"/>
        <v>0</v>
      </c>
      <c r="BA165" s="6"/>
      <c r="BB165" s="6"/>
      <c r="BC165" s="6"/>
      <c r="BD165" s="6"/>
      <c r="BE165" s="6"/>
      <c r="BF165" s="6"/>
    </row>
    <row r="166" spans="1:58" ht="11.25" customHeight="1">
      <c r="A166" s="24" t="s">
        <v>96</v>
      </c>
      <c r="B166" s="21">
        <v>42247</v>
      </c>
      <c r="C166" s="6"/>
      <c r="D166" s="6"/>
      <c r="E166" s="6"/>
      <c r="F166" s="6"/>
      <c r="G166" s="6"/>
      <c r="H166" s="6">
        <f t="shared" si="91"/>
        <v>0</v>
      </c>
      <c r="I166" s="6"/>
      <c r="J166" s="6"/>
      <c r="K166" s="6"/>
      <c r="L166" s="6"/>
      <c r="M166" s="6"/>
      <c r="N166" s="6"/>
      <c r="O166" s="6"/>
      <c r="P166" s="6"/>
      <c r="Q166" s="6">
        <f t="shared" si="92"/>
        <v>0</v>
      </c>
      <c r="R166" s="22">
        <f t="shared" si="93"/>
        <v>0</v>
      </c>
      <c r="S166" s="6"/>
      <c r="T166" s="6"/>
      <c r="U166" s="6"/>
      <c r="V166" s="6"/>
      <c r="W166" s="6">
        <f t="shared" si="95"/>
        <v>0</v>
      </c>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f t="shared" si="94"/>
        <v>0</v>
      </c>
      <c r="AX166" s="22">
        <f t="shared" si="72"/>
        <v>0</v>
      </c>
      <c r="AY166" s="6"/>
      <c r="AZ166" s="6">
        <f t="shared" si="96"/>
        <v>0</v>
      </c>
      <c r="BA166" s="6"/>
      <c r="BB166" s="6"/>
      <c r="BC166" s="6"/>
      <c r="BD166" s="6"/>
      <c r="BE166" s="6"/>
      <c r="BF166" s="6"/>
    </row>
    <row r="167" spans="1:58" ht="11.25" customHeight="1">
      <c r="A167" s="24" t="s">
        <v>96</v>
      </c>
      <c r="B167" s="21">
        <v>42277</v>
      </c>
      <c r="C167" s="6"/>
      <c r="D167" s="6"/>
      <c r="E167" s="6"/>
      <c r="F167" s="6"/>
      <c r="G167" s="6"/>
      <c r="H167" s="6">
        <f t="shared" si="91"/>
        <v>0</v>
      </c>
      <c r="I167" s="6"/>
      <c r="J167" s="6"/>
      <c r="K167" s="6"/>
      <c r="L167" s="6"/>
      <c r="M167" s="6"/>
      <c r="N167" s="6"/>
      <c r="O167" s="6"/>
      <c r="P167" s="6"/>
      <c r="Q167" s="6">
        <f t="shared" si="92"/>
        <v>0</v>
      </c>
      <c r="R167" s="22">
        <f t="shared" si="93"/>
        <v>0</v>
      </c>
      <c r="S167" s="6"/>
      <c r="T167" s="6"/>
      <c r="U167" s="6"/>
      <c r="V167" s="6"/>
      <c r="W167" s="6">
        <f t="shared" si="95"/>
        <v>0</v>
      </c>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f t="shared" si="94"/>
        <v>0</v>
      </c>
      <c r="AX167" s="22">
        <f t="shared" si="72"/>
        <v>0</v>
      </c>
      <c r="AY167" s="6"/>
      <c r="AZ167" s="6">
        <f t="shared" si="96"/>
        <v>0</v>
      </c>
      <c r="BA167" s="6"/>
      <c r="BB167" s="6"/>
      <c r="BC167" s="6"/>
      <c r="BD167" s="6"/>
      <c r="BE167" s="6"/>
      <c r="BF167" s="6"/>
    </row>
    <row r="168" spans="1:58" ht="11.25" customHeight="1">
      <c r="A168" s="24" t="s">
        <v>96</v>
      </c>
      <c r="B168" s="21">
        <v>42308</v>
      </c>
      <c r="C168" s="6"/>
      <c r="D168" s="6"/>
      <c r="E168" s="6"/>
      <c r="F168" s="6"/>
      <c r="G168" s="6"/>
      <c r="H168" s="6">
        <f t="shared" si="91"/>
        <v>0</v>
      </c>
      <c r="I168" s="6"/>
      <c r="J168" s="6"/>
      <c r="K168" s="6"/>
      <c r="L168" s="6"/>
      <c r="M168" s="6"/>
      <c r="N168" s="6"/>
      <c r="O168" s="6"/>
      <c r="P168" s="6"/>
      <c r="Q168" s="6">
        <f t="shared" si="92"/>
        <v>0</v>
      </c>
      <c r="R168" s="22">
        <f t="shared" si="93"/>
        <v>0</v>
      </c>
      <c r="S168" s="6"/>
      <c r="T168" s="6"/>
      <c r="U168" s="6"/>
      <c r="V168" s="6"/>
      <c r="W168" s="6">
        <f t="shared" si="95"/>
        <v>0</v>
      </c>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f t="shared" si="94"/>
        <v>0</v>
      </c>
      <c r="AX168" s="22">
        <f t="shared" si="72"/>
        <v>0</v>
      </c>
      <c r="AY168" s="6"/>
      <c r="AZ168" s="6">
        <f t="shared" si="96"/>
        <v>0</v>
      </c>
      <c r="BA168" s="6"/>
      <c r="BB168" s="6"/>
      <c r="BC168" s="6"/>
      <c r="BD168" s="6"/>
      <c r="BE168" s="6"/>
      <c r="BF168" s="6"/>
    </row>
    <row r="169" spans="1:58" ht="11.25" customHeight="1">
      <c r="A169" s="24" t="s">
        <v>96</v>
      </c>
      <c r="B169" s="21">
        <v>42338</v>
      </c>
      <c r="C169" s="6"/>
      <c r="D169" s="6"/>
      <c r="E169" s="6"/>
      <c r="F169" s="6"/>
      <c r="G169" s="6"/>
      <c r="H169" s="6">
        <f t="shared" si="91"/>
        <v>0</v>
      </c>
      <c r="I169" s="6"/>
      <c r="J169" s="6"/>
      <c r="K169" s="6"/>
      <c r="L169" s="6"/>
      <c r="M169" s="6"/>
      <c r="N169" s="6"/>
      <c r="O169" s="6"/>
      <c r="P169" s="6"/>
      <c r="Q169" s="6">
        <f t="shared" si="92"/>
        <v>0</v>
      </c>
      <c r="R169" s="22">
        <f t="shared" si="93"/>
        <v>0</v>
      </c>
      <c r="S169" s="6"/>
      <c r="T169" s="6"/>
      <c r="U169" s="6"/>
      <c r="V169" s="6"/>
      <c r="W169" s="6">
        <f t="shared" si="95"/>
        <v>0</v>
      </c>
      <c r="X169" s="6"/>
      <c r="Y169" s="6"/>
      <c r="Z169" s="6"/>
      <c r="AA169" s="6"/>
      <c r="AB169" s="6"/>
      <c r="AC169" s="6"/>
      <c r="AD169" s="6"/>
      <c r="AE169" s="6"/>
      <c r="AF169" s="6"/>
      <c r="AG169" s="6"/>
      <c r="AH169" s="6"/>
      <c r="AI169" s="6"/>
      <c r="AJ169" s="6"/>
      <c r="AK169" s="6"/>
      <c r="AL169" s="6"/>
      <c r="AM169" s="28"/>
      <c r="AN169" s="28"/>
      <c r="AO169" s="28"/>
      <c r="AP169" s="28"/>
      <c r="AQ169" s="6"/>
      <c r="AR169" s="6"/>
      <c r="AS169" s="6"/>
      <c r="AT169" s="6"/>
      <c r="AU169" s="6"/>
      <c r="AV169" s="6"/>
      <c r="AW169" s="6">
        <f t="shared" si="94"/>
        <v>0</v>
      </c>
      <c r="AX169" s="22">
        <f t="shared" si="72"/>
        <v>0</v>
      </c>
      <c r="AY169" s="6"/>
      <c r="AZ169" s="6">
        <f aca="true" t="shared" si="97" ref="AZ169:AZ200">S169+W169</f>
        <v>0</v>
      </c>
      <c r="BA169" s="6"/>
      <c r="BB169" s="6"/>
      <c r="BC169" s="6"/>
      <c r="BD169" s="6"/>
      <c r="BE169" s="6"/>
      <c r="BF169" s="6"/>
    </row>
    <row r="170" spans="1:59" s="59" customFormat="1" ht="11.25" customHeight="1">
      <c r="A170" s="25" t="s">
        <v>65</v>
      </c>
      <c r="B170" s="25" t="s">
        <v>20</v>
      </c>
      <c r="C170" s="58">
        <f aca="true" t="shared" si="98" ref="C170:AV170">SUM(C158:C169)</f>
        <v>0</v>
      </c>
      <c r="D170" s="58">
        <f t="shared" si="98"/>
        <v>0</v>
      </c>
      <c r="E170" s="58">
        <f t="shared" si="98"/>
        <v>0</v>
      </c>
      <c r="F170" s="58">
        <f t="shared" si="98"/>
        <v>0</v>
      </c>
      <c r="G170" s="58">
        <f t="shared" si="98"/>
        <v>0</v>
      </c>
      <c r="H170" s="58">
        <f t="shared" si="98"/>
        <v>0</v>
      </c>
      <c r="I170" s="58">
        <f t="shared" si="98"/>
        <v>0</v>
      </c>
      <c r="J170" s="58">
        <f t="shared" si="98"/>
        <v>0</v>
      </c>
      <c r="K170" s="58">
        <f t="shared" si="98"/>
        <v>0</v>
      </c>
      <c r="L170" s="58">
        <f>SUM(L158:L169)</f>
        <v>0</v>
      </c>
      <c r="M170" s="58"/>
      <c r="N170" s="58"/>
      <c r="O170" s="58"/>
      <c r="P170" s="58"/>
      <c r="Q170" s="58">
        <f>SUM(Q158:Q169)</f>
        <v>0</v>
      </c>
      <c r="R170" s="58">
        <f>SUM(R158:R169)</f>
        <v>0</v>
      </c>
      <c r="S170" s="58">
        <f t="shared" si="98"/>
        <v>0</v>
      </c>
      <c r="T170" s="58">
        <f t="shared" si="98"/>
        <v>0</v>
      </c>
      <c r="U170" s="58">
        <f>SUM(U158:U169)</f>
        <v>0</v>
      </c>
      <c r="V170" s="58">
        <f t="shared" si="98"/>
        <v>0</v>
      </c>
      <c r="W170" s="58">
        <f t="shared" si="98"/>
        <v>0</v>
      </c>
      <c r="X170" s="58">
        <f t="shared" si="98"/>
        <v>0</v>
      </c>
      <c r="Y170" s="58">
        <f t="shared" si="98"/>
        <v>0</v>
      </c>
      <c r="Z170" s="58">
        <f t="shared" si="98"/>
        <v>0</v>
      </c>
      <c r="AA170" s="58">
        <f t="shared" si="98"/>
        <v>0</v>
      </c>
      <c r="AB170" s="58">
        <f t="shared" si="98"/>
        <v>0</v>
      </c>
      <c r="AC170" s="58">
        <f t="shared" si="98"/>
        <v>0</v>
      </c>
      <c r="AD170" s="58">
        <f t="shared" si="98"/>
        <v>0</v>
      </c>
      <c r="AE170" s="58">
        <f t="shared" si="98"/>
        <v>0</v>
      </c>
      <c r="AF170" s="58">
        <f t="shared" si="98"/>
        <v>0</v>
      </c>
      <c r="AG170" s="58">
        <f t="shared" si="98"/>
        <v>0</v>
      </c>
      <c r="AH170" s="58">
        <f t="shared" si="98"/>
        <v>0</v>
      </c>
      <c r="AI170" s="58">
        <f t="shared" si="98"/>
        <v>0</v>
      </c>
      <c r="AJ170" s="58">
        <f t="shared" si="98"/>
        <v>0</v>
      </c>
      <c r="AK170" s="58">
        <f t="shared" si="98"/>
        <v>0</v>
      </c>
      <c r="AL170" s="58">
        <f t="shared" si="98"/>
        <v>0</v>
      </c>
      <c r="AM170" s="58">
        <f t="shared" si="98"/>
        <v>0</v>
      </c>
      <c r="AN170" s="58">
        <f t="shared" si="98"/>
        <v>0</v>
      </c>
      <c r="AO170" s="58">
        <f t="shared" si="98"/>
        <v>0</v>
      </c>
      <c r="AP170" s="58">
        <f t="shared" si="98"/>
        <v>0</v>
      </c>
      <c r="AQ170" s="58">
        <f t="shared" si="98"/>
        <v>0</v>
      </c>
      <c r="AR170" s="58">
        <f>SUM(AR158:AR169)</f>
        <v>0</v>
      </c>
      <c r="AS170" s="58">
        <f t="shared" si="98"/>
        <v>0</v>
      </c>
      <c r="AT170" s="58">
        <f t="shared" si="98"/>
        <v>0</v>
      </c>
      <c r="AU170" s="58">
        <f t="shared" si="98"/>
        <v>0</v>
      </c>
      <c r="AV170" s="58">
        <f t="shared" si="98"/>
        <v>0</v>
      </c>
      <c r="AW170" s="58">
        <f>SUM(AW158:AW169)</f>
        <v>0</v>
      </c>
      <c r="AX170" s="58">
        <f t="shared" si="72"/>
        <v>0</v>
      </c>
      <c r="AY170" s="58"/>
      <c r="AZ170" s="58">
        <f t="shared" si="97"/>
        <v>0</v>
      </c>
      <c r="BA170" s="58">
        <f aca="true" t="shared" si="99" ref="BA170:BG170">SUM(BA158:BA169)</f>
        <v>0</v>
      </c>
      <c r="BB170" s="58">
        <f t="shared" si="99"/>
        <v>0</v>
      </c>
      <c r="BC170" s="58">
        <f t="shared" si="99"/>
        <v>0</v>
      </c>
      <c r="BD170" s="58">
        <f t="shared" si="99"/>
        <v>0</v>
      </c>
      <c r="BE170" s="58">
        <f t="shared" si="99"/>
        <v>0</v>
      </c>
      <c r="BF170" s="58">
        <f t="shared" si="99"/>
        <v>0</v>
      </c>
      <c r="BG170" s="58">
        <f t="shared" si="99"/>
        <v>0</v>
      </c>
    </row>
    <row r="171" spans="1:58" ht="11.25" customHeight="1">
      <c r="A171" s="20" t="s">
        <v>66</v>
      </c>
      <c r="B171" s="21">
        <v>42004</v>
      </c>
      <c r="C171" s="6"/>
      <c r="D171" s="6"/>
      <c r="E171" s="6"/>
      <c r="F171" s="6"/>
      <c r="G171" s="6">
        <v>20000</v>
      </c>
      <c r="H171" s="6">
        <f aca="true" t="shared" si="100" ref="H171:H182">SUM(F171:G171)</f>
        <v>20000</v>
      </c>
      <c r="I171" s="6"/>
      <c r="J171" s="6"/>
      <c r="K171" s="6"/>
      <c r="L171" s="6"/>
      <c r="M171" s="6"/>
      <c r="N171" s="6"/>
      <c r="O171" s="6"/>
      <c r="P171" s="6"/>
      <c r="Q171" s="6">
        <f aca="true" t="shared" si="101" ref="Q171:Q182">SUM(L171:P171)</f>
        <v>0</v>
      </c>
      <c r="R171" s="22">
        <f aca="true" t="shared" si="102" ref="R171:R182">SUM(C171:E171)+SUM(H171:K171)+Q171</f>
        <v>20000</v>
      </c>
      <c r="S171" s="6"/>
      <c r="T171" s="6">
        <v>238253</v>
      </c>
      <c r="U171" s="6"/>
      <c r="V171" s="6"/>
      <c r="W171" s="6">
        <f>T171+V171+U171</f>
        <v>238253</v>
      </c>
      <c r="X171" s="6"/>
      <c r="Y171" s="6"/>
      <c r="Z171" s="6"/>
      <c r="AA171" s="6"/>
      <c r="AB171" s="6">
        <v>15600</v>
      </c>
      <c r="AC171" s="6"/>
      <c r="AD171" s="6"/>
      <c r="AE171" s="6"/>
      <c r="AF171" s="6"/>
      <c r="AG171" s="6"/>
      <c r="AH171" s="6"/>
      <c r="AI171" s="6"/>
      <c r="AJ171" s="6"/>
      <c r="AK171" s="6"/>
      <c r="AL171" s="6"/>
      <c r="AM171" s="6"/>
      <c r="AN171" s="6"/>
      <c r="AO171" s="6"/>
      <c r="AP171" s="6"/>
      <c r="AQ171" s="6"/>
      <c r="AR171" s="6"/>
      <c r="AS171" s="6"/>
      <c r="AT171" s="6"/>
      <c r="AU171" s="6"/>
      <c r="AV171" s="6"/>
      <c r="AW171" s="6">
        <f aca="true" t="shared" si="103" ref="AW171:AW182">SUM(AC171:AV171)</f>
        <v>0</v>
      </c>
      <c r="AX171" s="22">
        <f t="shared" si="72"/>
        <v>253853</v>
      </c>
      <c r="AY171" s="6"/>
      <c r="AZ171" s="6">
        <f t="shared" si="97"/>
        <v>238253</v>
      </c>
      <c r="BA171" s="6"/>
      <c r="BB171" s="6"/>
      <c r="BC171" s="6"/>
      <c r="BD171" s="6"/>
      <c r="BE171" s="6"/>
      <c r="BF171" s="6"/>
    </row>
    <row r="172" spans="1:58" ht="11.25" customHeight="1">
      <c r="A172" s="24" t="s">
        <v>66</v>
      </c>
      <c r="B172" s="21">
        <v>42035</v>
      </c>
      <c r="C172" s="6"/>
      <c r="D172" s="6"/>
      <c r="E172" s="6"/>
      <c r="F172" s="6"/>
      <c r="G172" s="6">
        <v>24697</v>
      </c>
      <c r="H172" s="6">
        <f t="shared" si="100"/>
        <v>24697</v>
      </c>
      <c r="I172" s="6"/>
      <c r="J172" s="6"/>
      <c r="K172" s="6"/>
      <c r="L172" s="6"/>
      <c r="M172" s="6"/>
      <c r="N172" s="6"/>
      <c r="O172" s="6"/>
      <c r="P172" s="6"/>
      <c r="Q172" s="6">
        <f t="shared" si="101"/>
        <v>0</v>
      </c>
      <c r="R172" s="22">
        <f t="shared" si="102"/>
        <v>24697</v>
      </c>
      <c r="S172" s="6"/>
      <c r="T172" s="6">
        <v>61930</v>
      </c>
      <c r="U172" s="6"/>
      <c r="V172" s="6"/>
      <c r="W172" s="6">
        <f aca="true" t="shared" si="104" ref="W172:W182">T172+V172+U172</f>
        <v>61930</v>
      </c>
      <c r="X172" s="6"/>
      <c r="Y172" s="6"/>
      <c r="Z172" s="6"/>
      <c r="AA172" s="6"/>
      <c r="AB172" s="6">
        <v>1000</v>
      </c>
      <c r="AC172" s="6"/>
      <c r="AD172" s="6"/>
      <c r="AE172" s="6"/>
      <c r="AF172" s="6"/>
      <c r="AG172" s="6"/>
      <c r="AH172" s="6"/>
      <c r="AI172" s="6"/>
      <c r="AJ172" s="6"/>
      <c r="AK172" s="6"/>
      <c r="AL172" s="6"/>
      <c r="AM172" s="6"/>
      <c r="AN172" s="6"/>
      <c r="AO172" s="6"/>
      <c r="AP172" s="6">
        <v>2000</v>
      </c>
      <c r="AQ172" s="6"/>
      <c r="AR172" s="6"/>
      <c r="AS172" s="6"/>
      <c r="AT172" s="6"/>
      <c r="AU172" s="6"/>
      <c r="AV172" s="6"/>
      <c r="AW172" s="6">
        <f t="shared" si="103"/>
        <v>2000</v>
      </c>
      <c r="AX172" s="22">
        <f t="shared" si="72"/>
        <v>64930</v>
      </c>
      <c r="AY172" s="6"/>
      <c r="AZ172" s="6">
        <f t="shared" si="97"/>
        <v>61930</v>
      </c>
      <c r="BA172" s="6"/>
      <c r="BB172" s="6"/>
      <c r="BC172" s="6"/>
      <c r="BD172" s="6"/>
      <c r="BE172" s="6"/>
      <c r="BF172" s="6"/>
    </row>
    <row r="173" spans="1:58" ht="11.25" customHeight="1">
      <c r="A173" s="24" t="s">
        <v>66</v>
      </c>
      <c r="B173" s="21">
        <v>42063</v>
      </c>
      <c r="C173" s="6"/>
      <c r="D173" s="6"/>
      <c r="E173" s="6"/>
      <c r="F173" s="6"/>
      <c r="G173" s="6">
        <v>13020</v>
      </c>
      <c r="H173" s="6">
        <f t="shared" si="100"/>
        <v>13020</v>
      </c>
      <c r="I173" s="6"/>
      <c r="J173" s="6"/>
      <c r="K173" s="6"/>
      <c r="L173" s="6"/>
      <c r="M173" s="6"/>
      <c r="N173" s="6"/>
      <c r="O173" s="6"/>
      <c r="P173" s="6"/>
      <c r="Q173" s="6">
        <f t="shared" si="101"/>
        <v>0</v>
      </c>
      <c r="R173" s="22">
        <f t="shared" si="102"/>
        <v>13020</v>
      </c>
      <c r="S173" s="6"/>
      <c r="T173" s="6">
        <v>50620</v>
      </c>
      <c r="U173" s="6"/>
      <c r="V173" s="6"/>
      <c r="W173" s="6">
        <f t="shared" si="104"/>
        <v>50620</v>
      </c>
      <c r="X173" s="6"/>
      <c r="Y173" s="6"/>
      <c r="Z173" s="6"/>
      <c r="AA173" s="6">
        <v>30000</v>
      </c>
      <c r="AB173" s="6">
        <v>5500</v>
      </c>
      <c r="AC173" s="6"/>
      <c r="AD173" s="6"/>
      <c r="AE173" s="6"/>
      <c r="AF173" s="6"/>
      <c r="AG173" s="6"/>
      <c r="AH173" s="6"/>
      <c r="AI173" s="6"/>
      <c r="AJ173" s="6"/>
      <c r="AK173" s="6"/>
      <c r="AL173" s="6"/>
      <c r="AM173" s="6"/>
      <c r="AN173" s="6"/>
      <c r="AO173" s="6"/>
      <c r="AP173" s="6"/>
      <c r="AQ173" s="6"/>
      <c r="AR173" s="6"/>
      <c r="AS173" s="6"/>
      <c r="AT173" s="6"/>
      <c r="AU173" s="6"/>
      <c r="AV173" s="6"/>
      <c r="AW173" s="6">
        <f t="shared" si="103"/>
        <v>0</v>
      </c>
      <c r="AX173" s="22">
        <f t="shared" si="72"/>
        <v>86120</v>
      </c>
      <c r="AY173" s="6"/>
      <c r="AZ173" s="6">
        <f t="shared" si="97"/>
        <v>50620</v>
      </c>
      <c r="BA173" s="6"/>
      <c r="BB173" s="6"/>
      <c r="BC173" s="6"/>
      <c r="BD173" s="6"/>
      <c r="BE173" s="6"/>
      <c r="BF173" s="6"/>
    </row>
    <row r="174" spans="1:58" ht="11.25" customHeight="1">
      <c r="A174" s="24" t="s">
        <v>66</v>
      </c>
      <c r="B174" s="21">
        <v>42094</v>
      </c>
      <c r="C174" s="6"/>
      <c r="D174" s="6"/>
      <c r="E174" s="6"/>
      <c r="F174" s="6"/>
      <c r="G174" s="6"/>
      <c r="H174" s="6">
        <f t="shared" si="100"/>
        <v>0</v>
      </c>
      <c r="I174" s="6"/>
      <c r="J174" s="6"/>
      <c r="K174" s="6"/>
      <c r="L174" s="6"/>
      <c r="M174" s="6"/>
      <c r="N174" s="6"/>
      <c r="O174" s="6"/>
      <c r="P174" s="6"/>
      <c r="Q174" s="6">
        <f t="shared" si="101"/>
        <v>0</v>
      </c>
      <c r="R174" s="22">
        <f t="shared" si="102"/>
        <v>0</v>
      </c>
      <c r="S174" s="6"/>
      <c r="T174" s="6">
        <v>89630</v>
      </c>
      <c r="U174" s="6"/>
      <c r="V174" s="6"/>
      <c r="W174" s="6">
        <f t="shared" si="104"/>
        <v>89630</v>
      </c>
      <c r="X174" s="6"/>
      <c r="Y174" s="6"/>
      <c r="Z174" s="6"/>
      <c r="AA174" s="6">
        <v>30000</v>
      </c>
      <c r="AB174" s="6">
        <v>25500</v>
      </c>
      <c r="AC174" s="6"/>
      <c r="AD174" s="6"/>
      <c r="AE174" s="6"/>
      <c r="AF174" s="6"/>
      <c r="AG174" s="6"/>
      <c r="AH174" s="6"/>
      <c r="AI174" s="6"/>
      <c r="AJ174" s="6"/>
      <c r="AK174" s="6"/>
      <c r="AL174" s="6"/>
      <c r="AM174" s="6"/>
      <c r="AN174" s="6"/>
      <c r="AO174" s="6"/>
      <c r="AP174" s="6">
        <v>6000</v>
      </c>
      <c r="AQ174" s="6"/>
      <c r="AR174" s="6"/>
      <c r="AS174" s="6"/>
      <c r="AT174" s="6"/>
      <c r="AU174" s="6"/>
      <c r="AV174" s="6"/>
      <c r="AW174" s="6">
        <f t="shared" si="103"/>
        <v>6000</v>
      </c>
      <c r="AX174" s="22">
        <f t="shared" si="72"/>
        <v>151130</v>
      </c>
      <c r="AY174" s="6"/>
      <c r="AZ174" s="6">
        <f t="shared" si="97"/>
        <v>89630</v>
      </c>
      <c r="BA174" s="19"/>
      <c r="BB174" s="19"/>
      <c r="BC174" s="19"/>
      <c r="BD174" s="19"/>
      <c r="BE174" s="19"/>
      <c r="BF174" s="19"/>
    </row>
    <row r="175" spans="1:58" ht="11.25" customHeight="1">
      <c r="A175" s="24" t="s">
        <v>66</v>
      </c>
      <c r="B175" s="21">
        <v>42124</v>
      </c>
      <c r="C175" s="6"/>
      <c r="D175" s="6"/>
      <c r="E175" s="6"/>
      <c r="F175" s="6"/>
      <c r="G175" s="6">
        <v>17568</v>
      </c>
      <c r="H175" s="6">
        <f t="shared" si="100"/>
        <v>17568</v>
      </c>
      <c r="I175" s="6"/>
      <c r="J175" s="6"/>
      <c r="K175" s="6"/>
      <c r="L175" s="6"/>
      <c r="M175" s="6"/>
      <c r="N175" s="6"/>
      <c r="O175" s="6"/>
      <c r="P175" s="6"/>
      <c r="Q175" s="6">
        <f t="shared" si="101"/>
        <v>0</v>
      </c>
      <c r="R175" s="22">
        <f t="shared" si="102"/>
        <v>17568</v>
      </c>
      <c r="S175" s="6"/>
      <c r="T175" s="6">
        <v>183910</v>
      </c>
      <c r="U175" s="6"/>
      <c r="V175" s="6"/>
      <c r="W175" s="6">
        <f t="shared" si="104"/>
        <v>183910</v>
      </c>
      <c r="X175" s="6"/>
      <c r="Y175" s="6"/>
      <c r="Z175" s="6"/>
      <c r="AA175" s="6">
        <v>60000</v>
      </c>
      <c r="AB175" s="6">
        <v>17600</v>
      </c>
      <c r="AC175" s="6"/>
      <c r="AD175" s="6"/>
      <c r="AE175" s="6"/>
      <c r="AF175" s="6"/>
      <c r="AG175" s="6"/>
      <c r="AH175" s="6"/>
      <c r="AI175" s="6"/>
      <c r="AJ175" s="6"/>
      <c r="AK175" s="6"/>
      <c r="AL175" s="6"/>
      <c r="AM175" s="6"/>
      <c r="AN175" s="6"/>
      <c r="AO175" s="6"/>
      <c r="AP175" s="6">
        <v>5500</v>
      </c>
      <c r="AQ175" s="6"/>
      <c r="AR175" s="6"/>
      <c r="AS175" s="6"/>
      <c r="AT175" s="6"/>
      <c r="AU175" s="6"/>
      <c r="AV175" s="6"/>
      <c r="AW175" s="6">
        <f t="shared" si="103"/>
        <v>5500</v>
      </c>
      <c r="AX175" s="22">
        <f t="shared" si="72"/>
        <v>267010</v>
      </c>
      <c r="AY175" s="6"/>
      <c r="AZ175" s="6">
        <f t="shared" si="97"/>
        <v>183910</v>
      </c>
      <c r="BA175" s="6"/>
      <c r="BB175" s="6"/>
      <c r="BC175" s="6"/>
      <c r="BD175" s="6"/>
      <c r="BE175" s="6"/>
      <c r="BF175" s="6"/>
    </row>
    <row r="176" spans="1:58" ht="11.25" customHeight="1">
      <c r="A176" s="24" t="s">
        <v>66</v>
      </c>
      <c r="B176" s="21">
        <v>42155</v>
      </c>
      <c r="C176" s="6"/>
      <c r="D176" s="6"/>
      <c r="E176" s="6"/>
      <c r="F176" s="6"/>
      <c r="G176" s="6">
        <v>37201</v>
      </c>
      <c r="H176" s="6">
        <f t="shared" si="100"/>
        <v>37201</v>
      </c>
      <c r="I176" s="6"/>
      <c r="J176" s="6"/>
      <c r="K176" s="6"/>
      <c r="L176" s="6"/>
      <c r="M176" s="6"/>
      <c r="N176" s="6"/>
      <c r="O176" s="6"/>
      <c r="P176" s="6"/>
      <c r="Q176" s="6">
        <f t="shared" si="101"/>
        <v>0</v>
      </c>
      <c r="R176" s="22">
        <f t="shared" si="102"/>
        <v>37201</v>
      </c>
      <c r="S176" s="6"/>
      <c r="T176" s="6">
        <v>138300</v>
      </c>
      <c r="U176" s="6"/>
      <c r="V176" s="6"/>
      <c r="W176" s="6">
        <f t="shared" si="104"/>
        <v>138300</v>
      </c>
      <c r="X176" s="6"/>
      <c r="Y176" s="6"/>
      <c r="Z176" s="6"/>
      <c r="AA176" s="6"/>
      <c r="AB176" s="6">
        <v>16250</v>
      </c>
      <c r="AC176" s="6"/>
      <c r="AD176" s="6"/>
      <c r="AE176" s="6"/>
      <c r="AF176" s="6"/>
      <c r="AG176" s="6"/>
      <c r="AH176" s="6"/>
      <c r="AI176" s="6"/>
      <c r="AJ176" s="6"/>
      <c r="AK176" s="6"/>
      <c r="AL176" s="6"/>
      <c r="AM176" s="6"/>
      <c r="AN176" s="6"/>
      <c r="AO176" s="6"/>
      <c r="AP176" s="6">
        <v>2000</v>
      </c>
      <c r="AQ176" s="6"/>
      <c r="AR176" s="6"/>
      <c r="AS176" s="6"/>
      <c r="AT176" s="6"/>
      <c r="AU176" s="6"/>
      <c r="AV176" s="6"/>
      <c r="AW176" s="6">
        <f t="shared" si="103"/>
        <v>2000</v>
      </c>
      <c r="AX176" s="22">
        <f t="shared" si="72"/>
        <v>156550</v>
      </c>
      <c r="AY176" s="6"/>
      <c r="AZ176" s="6">
        <f t="shared" si="97"/>
        <v>138300</v>
      </c>
      <c r="BA176" s="6"/>
      <c r="BB176" s="6"/>
      <c r="BC176" s="6"/>
      <c r="BD176" s="6"/>
      <c r="BE176" s="6"/>
      <c r="BF176" s="6"/>
    </row>
    <row r="177" spans="1:58" ht="11.25" customHeight="1">
      <c r="A177" s="24" t="s">
        <v>66</v>
      </c>
      <c r="B177" s="21">
        <v>42185</v>
      </c>
      <c r="C177" s="6"/>
      <c r="D177" s="6"/>
      <c r="E177" s="6"/>
      <c r="F177" s="6"/>
      <c r="G177" s="6">
        <v>28000</v>
      </c>
      <c r="H177" s="6">
        <f t="shared" si="100"/>
        <v>28000</v>
      </c>
      <c r="I177" s="6"/>
      <c r="J177" s="6"/>
      <c r="K177" s="6"/>
      <c r="L177" s="6"/>
      <c r="M177" s="6"/>
      <c r="N177" s="6"/>
      <c r="O177" s="6"/>
      <c r="P177" s="6"/>
      <c r="Q177" s="6">
        <f t="shared" si="101"/>
        <v>0</v>
      </c>
      <c r="R177" s="22">
        <f t="shared" si="102"/>
        <v>28000</v>
      </c>
      <c r="S177" s="6"/>
      <c r="T177" s="6">
        <v>137585</v>
      </c>
      <c r="U177" s="6"/>
      <c r="V177" s="6"/>
      <c r="W177" s="6">
        <f t="shared" si="104"/>
        <v>137585</v>
      </c>
      <c r="X177" s="6"/>
      <c r="Y177" s="6"/>
      <c r="Z177" s="6"/>
      <c r="AA177" s="6">
        <v>30000</v>
      </c>
      <c r="AB177" s="6">
        <v>5420</v>
      </c>
      <c r="AC177" s="6"/>
      <c r="AD177" s="6"/>
      <c r="AE177" s="6"/>
      <c r="AF177" s="6"/>
      <c r="AG177" s="6"/>
      <c r="AH177" s="6"/>
      <c r="AI177" s="6"/>
      <c r="AJ177" s="6"/>
      <c r="AK177" s="6"/>
      <c r="AL177" s="6"/>
      <c r="AM177" s="6"/>
      <c r="AN177" s="6"/>
      <c r="AO177" s="6"/>
      <c r="AP177" s="6">
        <v>2500</v>
      </c>
      <c r="AQ177" s="6"/>
      <c r="AR177" s="6"/>
      <c r="AS177" s="6"/>
      <c r="AT177" s="6"/>
      <c r="AU177" s="6"/>
      <c r="AV177" s="6"/>
      <c r="AW177" s="6">
        <f t="shared" si="103"/>
        <v>2500</v>
      </c>
      <c r="AX177" s="22">
        <f t="shared" si="72"/>
        <v>175505</v>
      </c>
      <c r="AY177" s="6"/>
      <c r="AZ177" s="6">
        <f t="shared" si="97"/>
        <v>137585</v>
      </c>
      <c r="BA177" s="6"/>
      <c r="BB177" s="6"/>
      <c r="BC177" s="6"/>
      <c r="BD177" s="6"/>
      <c r="BE177" s="6"/>
      <c r="BF177" s="6"/>
    </row>
    <row r="178" spans="1:58" ht="11.25" customHeight="1">
      <c r="A178" s="24" t="s">
        <v>66</v>
      </c>
      <c r="B178" s="21">
        <v>42216</v>
      </c>
      <c r="C178" s="6"/>
      <c r="D178" s="6"/>
      <c r="E178" s="6"/>
      <c r="F178" s="6"/>
      <c r="G178" s="6"/>
      <c r="H178" s="6">
        <f t="shared" si="100"/>
        <v>0</v>
      </c>
      <c r="I178" s="6"/>
      <c r="J178" s="6"/>
      <c r="K178" s="6"/>
      <c r="L178" s="6"/>
      <c r="M178" s="6"/>
      <c r="N178" s="6"/>
      <c r="O178" s="6"/>
      <c r="P178" s="6"/>
      <c r="Q178" s="6">
        <f t="shared" si="101"/>
        <v>0</v>
      </c>
      <c r="R178" s="22">
        <f t="shared" si="102"/>
        <v>0</v>
      </c>
      <c r="S178" s="6"/>
      <c r="T178" s="6">
        <v>98690</v>
      </c>
      <c r="U178" s="6"/>
      <c r="V178" s="6"/>
      <c r="W178" s="6">
        <f t="shared" si="104"/>
        <v>98690</v>
      </c>
      <c r="X178" s="6"/>
      <c r="Y178" s="6"/>
      <c r="Z178" s="6"/>
      <c r="AA178" s="6">
        <v>30000</v>
      </c>
      <c r="AB178" s="6">
        <v>24510</v>
      </c>
      <c r="AC178" s="6"/>
      <c r="AD178" s="6"/>
      <c r="AE178" s="6"/>
      <c r="AF178" s="6"/>
      <c r="AG178" s="6"/>
      <c r="AH178" s="6"/>
      <c r="AI178" s="6"/>
      <c r="AJ178" s="6"/>
      <c r="AK178" s="6"/>
      <c r="AL178" s="6"/>
      <c r="AM178" s="6"/>
      <c r="AN178" s="6"/>
      <c r="AO178" s="6"/>
      <c r="AP178" s="6">
        <v>6500</v>
      </c>
      <c r="AQ178" s="6"/>
      <c r="AR178" s="6"/>
      <c r="AS178" s="6"/>
      <c r="AT178" s="6"/>
      <c r="AU178" s="6"/>
      <c r="AV178" s="6"/>
      <c r="AW178" s="6">
        <f t="shared" si="103"/>
        <v>6500</v>
      </c>
      <c r="AX178" s="22">
        <f t="shared" si="72"/>
        <v>159700</v>
      </c>
      <c r="AY178" s="6"/>
      <c r="AZ178" s="6">
        <f t="shared" si="97"/>
        <v>98690</v>
      </c>
      <c r="BA178" s="6"/>
      <c r="BB178" s="6"/>
      <c r="BC178" s="6"/>
      <c r="BD178" s="6"/>
      <c r="BE178" s="6"/>
      <c r="BF178" s="6"/>
    </row>
    <row r="179" spans="1:58" ht="11.25" customHeight="1">
      <c r="A179" s="24" t="s">
        <v>66</v>
      </c>
      <c r="B179" s="21">
        <v>42247</v>
      </c>
      <c r="C179" s="6"/>
      <c r="D179" s="6"/>
      <c r="E179" s="6"/>
      <c r="F179" s="6"/>
      <c r="G179" s="6">
        <v>19462</v>
      </c>
      <c r="H179" s="6">
        <f t="shared" si="100"/>
        <v>19462</v>
      </c>
      <c r="I179" s="6"/>
      <c r="J179" s="6"/>
      <c r="K179" s="6"/>
      <c r="L179" s="6"/>
      <c r="M179" s="6"/>
      <c r="N179" s="6"/>
      <c r="O179" s="6"/>
      <c r="P179" s="6"/>
      <c r="Q179" s="6">
        <f t="shared" si="101"/>
        <v>0</v>
      </c>
      <c r="R179" s="22">
        <f t="shared" si="102"/>
        <v>19462</v>
      </c>
      <c r="S179" s="6"/>
      <c r="T179" s="6">
        <v>138870</v>
      </c>
      <c r="U179" s="6"/>
      <c r="V179" s="6"/>
      <c r="W179" s="6">
        <f t="shared" si="104"/>
        <v>138870</v>
      </c>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f t="shared" si="103"/>
        <v>0</v>
      </c>
      <c r="AX179" s="22">
        <f t="shared" si="72"/>
        <v>138870</v>
      </c>
      <c r="AY179" s="6"/>
      <c r="AZ179" s="6">
        <f t="shared" si="97"/>
        <v>138870</v>
      </c>
      <c r="BA179" s="6"/>
      <c r="BB179" s="6"/>
      <c r="BC179" s="6"/>
      <c r="BD179" s="6">
        <v>17000</v>
      </c>
      <c r="BE179" s="6">
        <v>2461.79</v>
      </c>
      <c r="BF179" s="6"/>
    </row>
    <row r="180" spans="1:58" ht="11.25" customHeight="1">
      <c r="A180" s="24" t="s">
        <v>66</v>
      </c>
      <c r="B180" s="21">
        <v>42277</v>
      </c>
      <c r="C180" s="6"/>
      <c r="D180" s="6"/>
      <c r="E180" s="6"/>
      <c r="F180" s="6"/>
      <c r="G180" s="6">
        <v>1520</v>
      </c>
      <c r="H180" s="6">
        <f t="shared" si="100"/>
        <v>1520</v>
      </c>
      <c r="I180" s="6"/>
      <c r="J180" s="6"/>
      <c r="K180" s="6"/>
      <c r="L180" s="6"/>
      <c r="M180" s="6"/>
      <c r="N180" s="6"/>
      <c r="O180" s="6"/>
      <c r="P180" s="6"/>
      <c r="Q180" s="6">
        <f t="shared" si="101"/>
        <v>0</v>
      </c>
      <c r="R180" s="22">
        <f t="shared" si="102"/>
        <v>1520</v>
      </c>
      <c r="S180" s="6"/>
      <c r="T180" s="6">
        <v>148055</v>
      </c>
      <c r="U180" s="6"/>
      <c r="V180" s="6"/>
      <c r="W180" s="6">
        <f t="shared" si="104"/>
        <v>148055</v>
      </c>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f t="shared" si="103"/>
        <v>0</v>
      </c>
      <c r="AX180" s="22">
        <f t="shared" si="72"/>
        <v>148055</v>
      </c>
      <c r="AY180" s="6"/>
      <c r="AZ180" s="6">
        <f t="shared" si="97"/>
        <v>148055</v>
      </c>
      <c r="BA180" s="6"/>
      <c r="BB180" s="6"/>
      <c r="BC180" s="6"/>
      <c r="BD180" s="6"/>
      <c r="BE180" s="6"/>
      <c r="BF180" s="6"/>
    </row>
    <row r="181" spans="1:58" ht="11.25" customHeight="1">
      <c r="A181" s="24" t="s">
        <v>66</v>
      </c>
      <c r="B181" s="21">
        <v>42308</v>
      </c>
      <c r="C181" s="6"/>
      <c r="D181" s="6"/>
      <c r="E181" s="6"/>
      <c r="F181" s="6"/>
      <c r="G181" s="6">
        <v>16010</v>
      </c>
      <c r="H181" s="6">
        <f t="shared" si="100"/>
        <v>16010</v>
      </c>
      <c r="I181" s="6"/>
      <c r="J181" s="6"/>
      <c r="K181" s="6"/>
      <c r="L181" s="6"/>
      <c r="M181" s="6"/>
      <c r="N181" s="6"/>
      <c r="O181" s="6"/>
      <c r="P181" s="6"/>
      <c r="Q181" s="6">
        <f t="shared" si="101"/>
        <v>0</v>
      </c>
      <c r="R181" s="22">
        <f t="shared" si="102"/>
        <v>16010</v>
      </c>
      <c r="S181" s="6"/>
      <c r="T181" s="6"/>
      <c r="U181" s="6">
        <v>93680</v>
      </c>
      <c r="V181" s="6"/>
      <c r="W181" s="6">
        <f t="shared" si="104"/>
        <v>93680</v>
      </c>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f t="shared" si="103"/>
        <v>0</v>
      </c>
      <c r="AX181" s="22">
        <f t="shared" si="72"/>
        <v>93680</v>
      </c>
      <c r="AY181" s="6"/>
      <c r="AZ181" s="6">
        <f t="shared" si="97"/>
        <v>93680</v>
      </c>
      <c r="BA181" s="6"/>
      <c r="BB181" s="6"/>
      <c r="BC181" s="6"/>
      <c r="BD181" s="6">
        <v>11000</v>
      </c>
      <c r="BE181" s="6"/>
      <c r="BF181" s="6"/>
    </row>
    <row r="182" spans="1:58" ht="11.25" customHeight="1">
      <c r="A182" s="24" t="s">
        <v>66</v>
      </c>
      <c r="B182" s="21">
        <v>42338</v>
      </c>
      <c r="C182" s="6"/>
      <c r="D182" s="6"/>
      <c r="E182" s="6"/>
      <c r="F182" s="6"/>
      <c r="G182" s="6"/>
      <c r="H182" s="6">
        <f t="shared" si="100"/>
        <v>0</v>
      </c>
      <c r="I182" s="6"/>
      <c r="J182" s="6"/>
      <c r="K182" s="6"/>
      <c r="L182" s="6"/>
      <c r="M182" s="6"/>
      <c r="N182" s="6"/>
      <c r="O182" s="6"/>
      <c r="P182" s="6"/>
      <c r="Q182" s="6">
        <f t="shared" si="101"/>
        <v>0</v>
      </c>
      <c r="R182" s="22">
        <f t="shared" si="102"/>
        <v>0</v>
      </c>
      <c r="S182" s="6"/>
      <c r="T182" s="6"/>
      <c r="U182" s="6"/>
      <c r="V182" s="6"/>
      <c r="W182" s="6">
        <f t="shared" si="104"/>
        <v>0</v>
      </c>
      <c r="X182" s="6"/>
      <c r="Y182" s="6"/>
      <c r="Z182" s="6"/>
      <c r="AA182" s="6"/>
      <c r="AB182" s="6"/>
      <c r="AC182" s="29"/>
      <c r="AD182" s="6"/>
      <c r="AE182" s="6"/>
      <c r="AF182" s="6"/>
      <c r="AG182" s="6"/>
      <c r="AH182" s="6"/>
      <c r="AI182" s="6"/>
      <c r="AJ182" s="6"/>
      <c r="AK182" s="6"/>
      <c r="AL182" s="6"/>
      <c r="AM182" s="6"/>
      <c r="AN182" s="6"/>
      <c r="AO182" s="6"/>
      <c r="AP182" s="6"/>
      <c r="AQ182" s="6"/>
      <c r="AR182" s="6"/>
      <c r="AS182" s="6"/>
      <c r="AT182" s="6"/>
      <c r="AU182" s="6"/>
      <c r="AV182" s="6"/>
      <c r="AW182" s="6">
        <f t="shared" si="103"/>
        <v>0</v>
      </c>
      <c r="AX182" s="22">
        <f t="shared" si="72"/>
        <v>0</v>
      </c>
      <c r="AY182" s="6"/>
      <c r="AZ182" s="6">
        <f t="shared" si="97"/>
        <v>0</v>
      </c>
      <c r="BA182" s="6"/>
      <c r="BB182" s="6"/>
      <c r="BC182" s="6"/>
      <c r="BD182" s="6"/>
      <c r="BE182" s="6"/>
      <c r="BF182" s="6"/>
    </row>
    <row r="183" spans="1:59" s="59" customFormat="1" ht="11.25" customHeight="1">
      <c r="A183" s="25" t="s">
        <v>66</v>
      </c>
      <c r="B183" s="25" t="s">
        <v>20</v>
      </c>
      <c r="C183" s="58">
        <f aca="true" t="shared" si="105" ref="C183:X183">SUM(C171:C182)</f>
        <v>0</v>
      </c>
      <c r="D183" s="58">
        <f t="shared" si="105"/>
        <v>0</v>
      </c>
      <c r="E183" s="58">
        <f t="shared" si="105"/>
        <v>0</v>
      </c>
      <c r="F183" s="58">
        <f t="shared" si="105"/>
        <v>0</v>
      </c>
      <c r="G183" s="58">
        <f t="shared" si="105"/>
        <v>177478</v>
      </c>
      <c r="H183" s="58">
        <f t="shared" si="105"/>
        <v>177478</v>
      </c>
      <c r="I183" s="58">
        <f t="shared" si="105"/>
        <v>0</v>
      </c>
      <c r="J183" s="58">
        <f t="shared" si="105"/>
        <v>0</v>
      </c>
      <c r="K183" s="58">
        <f t="shared" si="105"/>
        <v>0</v>
      </c>
      <c r="L183" s="58">
        <f>SUM(L171:L182)</f>
        <v>0</v>
      </c>
      <c r="M183" s="58"/>
      <c r="N183" s="58"/>
      <c r="O183" s="58"/>
      <c r="P183" s="58"/>
      <c r="Q183" s="58">
        <f>SUM(Q171:Q182)</f>
        <v>0</v>
      </c>
      <c r="R183" s="58">
        <f>SUM(R171:R182)</f>
        <v>177478</v>
      </c>
      <c r="S183" s="58">
        <f t="shared" si="105"/>
        <v>0</v>
      </c>
      <c r="T183" s="58">
        <f t="shared" si="105"/>
        <v>1285843</v>
      </c>
      <c r="U183" s="58">
        <f>SUM(U171:U182)</f>
        <v>93680</v>
      </c>
      <c r="V183" s="58">
        <f t="shared" si="105"/>
        <v>0</v>
      </c>
      <c r="W183" s="58">
        <f t="shared" si="105"/>
        <v>1379523</v>
      </c>
      <c r="X183" s="58">
        <f t="shared" si="105"/>
        <v>0</v>
      </c>
      <c r="Y183" s="58">
        <f aca="true" t="shared" si="106" ref="Y183:AV183">SUM(Y171:Y182)</f>
        <v>0</v>
      </c>
      <c r="Z183" s="58">
        <f t="shared" si="106"/>
        <v>0</v>
      </c>
      <c r="AA183" s="58">
        <f t="shared" si="106"/>
        <v>180000</v>
      </c>
      <c r="AB183" s="58">
        <f t="shared" si="106"/>
        <v>111380</v>
      </c>
      <c r="AC183" s="58">
        <f t="shared" si="106"/>
        <v>0</v>
      </c>
      <c r="AD183" s="58">
        <f t="shared" si="106"/>
        <v>0</v>
      </c>
      <c r="AE183" s="58">
        <f t="shared" si="106"/>
        <v>0</v>
      </c>
      <c r="AF183" s="58">
        <f t="shared" si="106"/>
        <v>0</v>
      </c>
      <c r="AG183" s="58">
        <f t="shared" si="106"/>
        <v>0</v>
      </c>
      <c r="AH183" s="58">
        <f t="shared" si="106"/>
        <v>0</v>
      </c>
      <c r="AI183" s="58">
        <f t="shared" si="106"/>
        <v>0</v>
      </c>
      <c r="AJ183" s="58">
        <f t="shared" si="106"/>
        <v>0</v>
      </c>
      <c r="AK183" s="58">
        <f t="shared" si="106"/>
        <v>0</v>
      </c>
      <c r="AL183" s="58">
        <f t="shared" si="106"/>
        <v>0</v>
      </c>
      <c r="AM183" s="58">
        <f t="shared" si="106"/>
        <v>0</v>
      </c>
      <c r="AN183" s="58">
        <f t="shared" si="106"/>
        <v>0</v>
      </c>
      <c r="AO183" s="58">
        <f t="shared" si="106"/>
        <v>0</v>
      </c>
      <c r="AP183" s="58">
        <f t="shared" si="106"/>
        <v>24500</v>
      </c>
      <c r="AQ183" s="58">
        <f t="shared" si="106"/>
        <v>0</v>
      </c>
      <c r="AR183" s="58">
        <f>SUM(AR171:AR182)</f>
        <v>0</v>
      </c>
      <c r="AS183" s="58">
        <f t="shared" si="106"/>
        <v>0</v>
      </c>
      <c r="AT183" s="58">
        <f t="shared" si="106"/>
        <v>0</v>
      </c>
      <c r="AU183" s="58">
        <f t="shared" si="106"/>
        <v>0</v>
      </c>
      <c r="AV183" s="58">
        <f t="shared" si="106"/>
        <v>0</v>
      </c>
      <c r="AW183" s="58">
        <f>SUM(AW171:AW182)</f>
        <v>24500</v>
      </c>
      <c r="AX183" s="58">
        <f t="shared" si="72"/>
        <v>1695403</v>
      </c>
      <c r="AY183" s="58"/>
      <c r="AZ183" s="58">
        <f t="shared" si="97"/>
        <v>1379523</v>
      </c>
      <c r="BA183" s="58">
        <f aca="true" t="shared" si="107" ref="BA183:BG183">SUM(BA171:BA182)</f>
        <v>0</v>
      </c>
      <c r="BB183" s="58">
        <f t="shared" si="107"/>
        <v>0</v>
      </c>
      <c r="BC183" s="58">
        <f t="shared" si="107"/>
        <v>0</v>
      </c>
      <c r="BD183" s="58">
        <f t="shared" si="107"/>
        <v>28000</v>
      </c>
      <c r="BE183" s="58">
        <f t="shared" si="107"/>
        <v>2461.79</v>
      </c>
      <c r="BF183" s="58">
        <f t="shared" si="107"/>
        <v>0</v>
      </c>
      <c r="BG183" s="58">
        <f t="shared" si="107"/>
        <v>0</v>
      </c>
    </row>
    <row r="184" spans="1:58" ht="11.25" customHeight="1">
      <c r="A184" s="20" t="s">
        <v>174</v>
      </c>
      <c r="B184" s="21">
        <v>42004</v>
      </c>
      <c r="C184" s="6"/>
      <c r="D184" s="6"/>
      <c r="E184" s="6"/>
      <c r="F184" s="6"/>
      <c r="G184" s="6"/>
      <c r="H184" s="6">
        <f aca="true" t="shared" si="108" ref="H184:H195">SUM(F184:G184)</f>
        <v>0</v>
      </c>
      <c r="I184" s="6"/>
      <c r="J184" s="6"/>
      <c r="K184" s="6"/>
      <c r="L184" s="6"/>
      <c r="M184" s="6"/>
      <c r="N184" s="6"/>
      <c r="O184" s="6"/>
      <c r="P184" s="6"/>
      <c r="Q184" s="6">
        <f aca="true" t="shared" si="109" ref="Q184:Q195">SUM(L184:P184)</f>
        <v>0</v>
      </c>
      <c r="R184" s="22">
        <f aca="true" t="shared" si="110" ref="R184:R195">SUM(C184:E184)+SUM(H184:K184)+Q184</f>
        <v>0</v>
      </c>
      <c r="S184" s="6"/>
      <c r="T184" s="6"/>
      <c r="U184" s="6"/>
      <c r="V184" s="6"/>
      <c r="W184" s="6">
        <f>T184+V184+U184</f>
        <v>0</v>
      </c>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f aca="true" t="shared" si="111" ref="AW184:AW195">SUM(AC184:AV184)</f>
        <v>0</v>
      </c>
      <c r="AX184" s="22">
        <f t="shared" si="72"/>
        <v>0</v>
      </c>
      <c r="AY184" s="6"/>
      <c r="AZ184" s="6">
        <f t="shared" si="97"/>
        <v>0</v>
      </c>
      <c r="BA184" s="6"/>
      <c r="BB184" s="6"/>
      <c r="BC184" s="6"/>
      <c r="BD184" s="6"/>
      <c r="BE184" s="6"/>
      <c r="BF184" s="6"/>
    </row>
    <row r="185" spans="1:58" ht="11.25" customHeight="1">
      <c r="A185" s="24" t="s">
        <v>174</v>
      </c>
      <c r="B185" s="21">
        <v>42035</v>
      </c>
      <c r="C185" s="6"/>
      <c r="D185" s="6"/>
      <c r="E185" s="6"/>
      <c r="F185" s="6"/>
      <c r="G185" s="6"/>
      <c r="H185" s="6">
        <f t="shared" si="108"/>
        <v>0</v>
      </c>
      <c r="I185" s="6"/>
      <c r="J185" s="6"/>
      <c r="K185" s="6"/>
      <c r="L185" s="6"/>
      <c r="M185" s="6"/>
      <c r="N185" s="6"/>
      <c r="O185" s="6"/>
      <c r="P185" s="6"/>
      <c r="Q185" s="6">
        <f t="shared" si="109"/>
        <v>0</v>
      </c>
      <c r="R185" s="22">
        <f t="shared" si="110"/>
        <v>0</v>
      </c>
      <c r="S185" s="6"/>
      <c r="T185" s="6"/>
      <c r="U185" s="6"/>
      <c r="V185" s="6"/>
      <c r="W185" s="6">
        <f aca="true" t="shared" si="112" ref="W185:W195">T185+V185+U185</f>
        <v>0</v>
      </c>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f t="shared" si="111"/>
        <v>0</v>
      </c>
      <c r="AX185" s="22">
        <f t="shared" si="72"/>
        <v>0</v>
      </c>
      <c r="AY185" s="6"/>
      <c r="AZ185" s="6">
        <f t="shared" si="97"/>
        <v>0</v>
      </c>
      <c r="BA185" s="6"/>
      <c r="BB185" s="6"/>
      <c r="BC185" s="6"/>
      <c r="BD185" s="6"/>
      <c r="BE185" s="6"/>
      <c r="BF185" s="6"/>
    </row>
    <row r="186" spans="1:58" ht="11.25" customHeight="1">
      <c r="A186" s="24" t="s">
        <v>174</v>
      </c>
      <c r="B186" s="21">
        <v>42063</v>
      </c>
      <c r="C186" s="6"/>
      <c r="D186" s="6"/>
      <c r="E186" s="6"/>
      <c r="F186" s="6"/>
      <c r="G186" s="6"/>
      <c r="H186" s="6">
        <f t="shared" si="108"/>
        <v>0</v>
      </c>
      <c r="I186" s="6"/>
      <c r="J186" s="6"/>
      <c r="K186" s="6"/>
      <c r="L186" s="6"/>
      <c r="M186" s="6"/>
      <c r="N186" s="6"/>
      <c r="O186" s="6"/>
      <c r="P186" s="6"/>
      <c r="Q186" s="6">
        <f t="shared" si="109"/>
        <v>0</v>
      </c>
      <c r="R186" s="22">
        <f t="shared" si="110"/>
        <v>0</v>
      </c>
      <c r="S186" s="6"/>
      <c r="T186" s="6"/>
      <c r="U186" s="6"/>
      <c r="V186" s="6"/>
      <c r="W186" s="6">
        <f t="shared" si="112"/>
        <v>0</v>
      </c>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f t="shared" si="111"/>
        <v>0</v>
      </c>
      <c r="AX186" s="22">
        <f t="shared" si="72"/>
        <v>0</v>
      </c>
      <c r="AY186" s="6"/>
      <c r="AZ186" s="6">
        <f t="shared" si="97"/>
        <v>0</v>
      </c>
      <c r="BA186" s="6"/>
      <c r="BB186" s="6"/>
      <c r="BC186" s="6"/>
      <c r="BD186" s="6"/>
      <c r="BE186" s="6"/>
      <c r="BF186" s="6"/>
    </row>
    <row r="187" spans="1:58" ht="11.25" customHeight="1">
      <c r="A187" s="24" t="s">
        <v>174</v>
      </c>
      <c r="B187" s="21">
        <v>42094</v>
      </c>
      <c r="C187" s="6"/>
      <c r="D187" s="6"/>
      <c r="E187" s="6"/>
      <c r="F187" s="6"/>
      <c r="G187" s="6"/>
      <c r="H187" s="6">
        <f t="shared" si="108"/>
        <v>0</v>
      </c>
      <c r="I187" s="6"/>
      <c r="J187" s="6"/>
      <c r="K187" s="6"/>
      <c r="L187" s="6"/>
      <c r="M187" s="6"/>
      <c r="N187" s="6"/>
      <c r="O187" s="6"/>
      <c r="P187" s="6"/>
      <c r="Q187" s="6">
        <f t="shared" si="109"/>
        <v>0</v>
      </c>
      <c r="R187" s="22">
        <f t="shared" si="110"/>
        <v>0</v>
      </c>
      <c r="S187" s="6"/>
      <c r="T187" s="6"/>
      <c r="U187" s="6"/>
      <c r="V187" s="6"/>
      <c r="W187" s="6">
        <f t="shared" si="112"/>
        <v>0</v>
      </c>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f t="shared" si="111"/>
        <v>0</v>
      </c>
      <c r="AX187" s="22">
        <f t="shared" si="72"/>
        <v>0</v>
      </c>
      <c r="AY187" s="6"/>
      <c r="AZ187" s="6">
        <f t="shared" si="97"/>
        <v>0</v>
      </c>
      <c r="BA187" s="6"/>
      <c r="BB187" s="6"/>
      <c r="BC187" s="6"/>
      <c r="BD187" s="6"/>
      <c r="BE187" s="6"/>
      <c r="BF187" s="6"/>
    </row>
    <row r="188" spans="1:58" ht="11.25" customHeight="1">
      <c r="A188" s="24" t="s">
        <v>174</v>
      </c>
      <c r="B188" s="21">
        <v>42124</v>
      </c>
      <c r="C188" s="6"/>
      <c r="D188" s="6"/>
      <c r="E188" s="6"/>
      <c r="F188" s="6"/>
      <c r="G188" s="6"/>
      <c r="H188" s="6">
        <f t="shared" si="108"/>
        <v>0</v>
      </c>
      <c r="I188" s="6"/>
      <c r="J188" s="6"/>
      <c r="K188" s="6"/>
      <c r="L188" s="6"/>
      <c r="M188" s="6"/>
      <c r="N188" s="6"/>
      <c r="O188" s="6"/>
      <c r="P188" s="6"/>
      <c r="Q188" s="6">
        <f t="shared" si="109"/>
        <v>0</v>
      </c>
      <c r="R188" s="22">
        <f t="shared" si="110"/>
        <v>0</v>
      </c>
      <c r="S188" s="6"/>
      <c r="T188" s="6"/>
      <c r="U188" s="6"/>
      <c r="V188" s="6"/>
      <c r="W188" s="6">
        <f t="shared" si="112"/>
        <v>0</v>
      </c>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f t="shared" si="111"/>
        <v>0</v>
      </c>
      <c r="AX188" s="22">
        <f t="shared" si="72"/>
        <v>0</v>
      </c>
      <c r="AY188" s="6"/>
      <c r="AZ188" s="6">
        <f t="shared" si="97"/>
        <v>0</v>
      </c>
      <c r="BA188" s="6"/>
      <c r="BB188" s="6"/>
      <c r="BC188" s="6"/>
      <c r="BD188" s="6"/>
      <c r="BE188" s="6"/>
      <c r="BF188" s="6"/>
    </row>
    <row r="189" spans="1:58" ht="11.25" customHeight="1">
      <c r="A189" s="24" t="s">
        <v>174</v>
      </c>
      <c r="B189" s="21">
        <v>42155</v>
      </c>
      <c r="C189" s="6"/>
      <c r="D189" s="6"/>
      <c r="E189" s="6"/>
      <c r="F189" s="6"/>
      <c r="G189" s="6"/>
      <c r="H189" s="6">
        <f t="shared" si="108"/>
        <v>0</v>
      </c>
      <c r="I189" s="6"/>
      <c r="J189" s="6"/>
      <c r="K189" s="6"/>
      <c r="L189" s="6"/>
      <c r="M189" s="6"/>
      <c r="N189" s="6"/>
      <c r="O189" s="6"/>
      <c r="P189" s="6"/>
      <c r="Q189" s="6">
        <f t="shared" si="109"/>
        <v>0</v>
      </c>
      <c r="R189" s="22">
        <f t="shared" si="110"/>
        <v>0</v>
      </c>
      <c r="S189" s="6"/>
      <c r="T189" s="6"/>
      <c r="U189" s="6"/>
      <c r="V189" s="6"/>
      <c r="W189" s="6">
        <f t="shared" si="112"/>
        <v>0</v>
      </c>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f t="shared" si="111"/>
        <v>0</v>
      </c>
      <c r="AX189" s="22">
        <f t="shared" si="72"/>
        <v>0</v>
      </c>
      <c r="AY189" s="6"/>
      <c r="AZ189" s="6">
        <f t="shared" si="97"/>
        <v>0</v>
      </c>
      <c r="BA189" s="6"/>
      <c r="BB189" s="6"/>
      <c r="BC189" s="6"/>
      <c r="BD189" s="6"/>
      <c r="BE189" s="6"/>
      <c r="BF189" s="6"/>
    </row>
    <row r="190" spans="1:58" ht="11.25" customHeight="1">
      <c r="A190" s="24" t="s">
        <v>174</v>
      </c>
      <c r="B190" s="21">
        <v>42185</v>
      </c>
      <c r="C190" s="6"/>
      <c r="D190" s="6"/>
      <c r="E190" s="6"/>
      <c r="F190" s="6"/>
      <c r="G190" s="6"/>
      <c r="H190" s="6">
        <f t="shared" si="108"/>
        <v>0</v>
      </c>
      <c r="I190" s="6"/>
      <c r="J190" s="6"/>
      <c r="K190" s="6"/>
      <c r="L190" s="6"/>
      <c r="M190" s="6"/>
      <c r="N190" s="6"/>
      <c r="O190" s="6"/>
      <c r="P190" s="6"/>
      <c r="Q190" s="6">
        <f t="shared" si="109"/>
        <v>0</v>
      </c>
      <c r="R190" s="22">
        <f t="shared" si="110"/>
        <v>0</v>
      </c>
      <c r="S190" s="6"/>
      <c r="T190" s="6"/>
      <c r="U190" s="6"/>
      <c r="V190" s="6"/>
      <c r="W190" s="6">
        <f t="shared" si="112"/>
        <v>0</v>
      </c>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f t="shared" si="111"/>
        <v>0</v>
      </c>
      <c r="AX190" s="22">
        <f t="shared" si="72"/>
        <v>0</v>
      </c>
      <c r="AY190" s="6"/>
      <c r="AZ190" s="6">
        <f t="shared" si="97"/>
        <v>0</v>
      </c>
      <c r="BA190" s="6"/>
      <c r="BB190" s="6"/>
      <c r="BC190" s="6"/>
      <c r="BD190" s="6"/>
      <c r="BE190" s="6"/>
      <c r="BF190" s="6"/>
    </row>
    <row r="191" spans="1:58" ht="11.25" customHeight="1">
      <c r="A191" s="24" t="s">
        <v>174</v>
      </c>
      <c r="B191" s="21">
        <v>42216</v>
      </c>
      <c r="C191" s="6"/>
      <c r="D191" s="6"/>
      <c r="E191" s="6"/>
      <c r="F191" s="6"/>
      <c r="G191" s="6"/>
      <c r="H191" s="6">
        <f t="shared" si="108"/>
        <v>0</v>
      </c>
      <c r="I191" s="6"/>
      <c r="J191" s="6"/>
      <c r="K191" s="6"/>
      <c r="L191" s="6"/>
      <c r="M191" s="6"/>
      <c r="N191" s="6"/>
      <c r="O191" s="6"/>
      <c r="P191" s="6"/>
      <c r="Q191" s="6">
        <f t="shared" si="109"/>
        <v>0</v>
      </c>
      <c r="R191" s="22">
        <f t="shared" si="110"/>
        <v>0</v>
      </c>
      <c r="S191" s="6"/>
      <c r="T191" s="6"/>
      <c r="U191" s="6"/>
      <c r="V191" s="6"/>
      <c r="W191" s="6">
        <f t="shared" si="112"/>
        <v>0</v>
      </c>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f t="shared" si="111"/>
        <v>0</v>
      </c>
      <c r="AX191" s="22">
        <f t="shared" si="72"/>
        <v>0</v>
      </c>
      <c r="AY191" s="6"/>
      <c r="AZ191" s="6">
        <f t="shared" si="97"/>
        <v>0</v>
      </c>
      <c r="BA191" s="6"/>
      <c r="BB191" s="6"/>
      <c r="BC191" s="6"/>
      <c r="BD191" s="6"/>
      <c r="BE191" s="6"/>
      <c r="BF191" s="6"/>
    </row>
    <row r="192" spans="1:58" ht="11.25" customHeight="1">
      <c r="A192" s="24" t="s">
        <v>174</v>
      </c>
      <c r="B192" s="21">
        <v>42247</v>
      </c>
      <c r="C192" s="6"/>
      <c r="D192" s="6"/>
      <c r="E192" s="6"/>
      <c r="F192" s="6"/>
      <c r="G192" s="6"/>
      <c r="H192" s="6">
        <f t="shared" si="108"/>
        <v>0</v>
      </c>
      <c r="I192" s="6"/>
      <c r="J192" s="6"/>
      <c r="K192" s="6"/>
      <c r="L192" s="6"/>
      <c r="M192" s="6"/>
      <c r="N192" s="6"/>
      <c r="O192" s="6"/>
      <c r="P192" s="6"/>
      <c r="Q192" s="6">
        <f t="shared" si="109"/>
        <v>0</v>
      </c>
      <c r="R192" s="22">
        <f t="shared" si="110"/>
        <v>0</v>
      </c>
      <c r="S192" s="6"/>
      <c r="T192" s="6"/>
      <c r="U192" s="6"/>
      <c r="V192" s="6"/>
      <c r="W192" s="6">
        <f t="shared" si="112"/>
        <v>0</v>
      </c>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f t="shared" si="111"/>
        <v>0</v>
      </c>
      <c r="AX192" s="22">
        <f t="shared" si="72"/>
        <v>0</v>
      </c>
      <c r="AY192" s="6"/>
      <c r="AZ192" s="6">
        <f t="shared" si="97"/>
        <v>0</v>
      </c>
      <c r="BA192" s="6"/>
      <c r="BB192" s="6"/>
      <c r="BC192" s="6"/>
      <c r="BD192" s="6"/>
      <c r="BE192" s="6"/>
      <c r="BF192" s="6"/>
    </row>
    <row r="193" spans="1:58" ht="11.25" customHeight="1">
      <c r="A193" s="24" t="s">
        <v>174</v>
      </c>
      <c r="B193" s="21">
        <v>42277</v>
      </c>
      <c r="C193" s="6"/>
      <c r="D193" s="6"/>
      <c r="E193" s="6"/>
      <c r="F193" s="6"/>
      <c r="G193" s="6"/>
      <c r="H193" s="6">
        <f t="shared" si="108"/>
        <v>0</v>
      </c>
      <c r="I193" s="6"/>
      <c r="J193" s="6"/>
      <c r="K193" s="6"/>
      <c r="L193" s="6"/>
      <c r="M193" s="6"/>
      <c r="N193" s="6"/>
      <c r="O193" s="6"/>
      <c r="P193" s="6"/>
      <c r="Q193" s="6">
        <f t="shared" si="109"/>
        <v>0</v>
      </c>
      <c r="R193" s="22">
        <f t="shared" si="110"/>
        <v>0</v>
      </c>
      <c r="S193" s="6"/>
      <c r="T193" s="6"/>
      <c r="U193" s="6"/>
      <c r="V193" s="6"/>
      <c r="W193" s="6">
        <f t="shared" si="112"/>
        <v>0</v>
      </c>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f t="shared" si="111"/>
        <v>0</v>
      </c>
      <c r="AX193" s="22">
        <f t="shared" si="72"/>
        <v>0</v>
      </c>
      <c r="AY193" s="6"/>
      <c r="AZ193" s="6">
        <f t="shared" si="97"/>
        <v>0</v>
      </c>
      <c r="BA193" s="6"/>
      <c r="BB193" s="6"/>
      <c r="BC193" s="6"/>
      <c r="BD193" s="6"/>
      <c r="BE193" s="6"/>
      <c r="BF193" s="6"/>
    </row>
    <row r="194" spans="1:58" ht="11.25" customHeight="1">
      <c r="A194" s="24" t="s">
        <v>174</v>
      </c>
      <c r="B194" s="21">
        <v>42308</v>
      </c>
      <c r="C194" s="6"/>
      <c r="D194" s="6"/>
      <c r="E194" s="6"/>
      <c r="F194" s="6"/>
      <c r="G194" s="6"/>
      <c r="H194" s="6">
        <f t="shared" si="108"/>
        <v>0</v>
      </c>
      <c r="I194" s="6"/>
      <c r="J194" s="6"/>
      <c r="K194" s="6"/>
      <c r="L194" s="6"/>
      <c r="M194" s="6"/>
      <c r="N194" s="6"/>
      <c r="O194" s="6"/>
      <c r="P194" s="6"/>
      <c r="Q194" s="6">
        <f t="shared" si="109"/>
        <v>0</v>
      </c>
      <c r="R194" s="22">
        <f t="shared" si="110"/>
        <v>0</v>
      </c>
      <c r="S194" s="6"/>
      <c r="T194" s="6"/>
      <c r="U194" s="6"/>
      <c r="V194" s="6"/>
      <c r="W194" s="6">
        <f t="shared" si="112"/>
        <v>0</v>
      </c>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f t="shared" si="111"/>
        <v>0</v>
      </c>
      <c r="AX194" s="22">
        <f aca="true" t="shared" si="113" ref="AX194:AX248">S194+W194+X194+Y194+Z194+AA194+AB194+AW194</f>
        <v>0</v>
      </c>
      <c r="AY194" s="6"/>
      <c r="AZ194" s="6">
        <f t="shared" si="97"/>
        <v>0</v>
      </c>
      <c r="BA194" s="6"/>
      <c r="BB194" s="6"/>
      <c r="BC194" s="6"/>
      <c r="BD194" s="6"/>
      <c r="BE194" s="6"/>
      <c r="BF194" s="6"/>
    </row>
    <row r="195" spans="1:58" ht="11.25" customHeight="1">
      <c r="A195" s="24" t="s">
        <v>174</v>
      </c>
      <c r="B195" s="21">
        <v>42338</v>
      </c>
      <c r="C195" s="6"/>
      <c r="D195" s="6"/>
      <c r="E195" s="6"/>
      <c r="F195" s="6"/>
      <c r="G195" s="6"/>
      <c r="H195" s="6">
        <f t="shared" si="108"/>
        <v>0</v>
      </c>
      <c r="I195" s="6"/>
      <c r="J195" s="6"/>
      <c r="K195" s="6"/>
      <c r="L195" s="6"/>
      <c r="M195" s="6"/>
      <c r="N195" s="6"/>
      <c r="O195" s="6"/>
      <c r="P195" s="6"/>
      <c r="Q195" s="6">
        <f t="shared" si="109"/>
        <v>0</v>
      </c>
      <c r="R195" s="22">
        <f t="shared" si="110"/>
        <v>0</v>
      </c>
      <c r="S195" s="6"/>
      <c r="T195" s="6"/>
      <c r="U195" s="6"/>
      <c r="V195" s="6"/>
      <c r="W195" s="6">
        <f t="shared" si="112"/>
        <v>0</v>
      </c>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f t="shared" si="111"/>
        <v>0</v>
      </c>
      <c r="AX195" s="22">
        <f t="shared" si="113"/>
        <v>0</v>
      </c>
      <c r="AY195" s="6"/>
      <c r="AZ195" s="6">
        <f t="shared" si="97"/>
        <v>0</v>
      </c>
      <c r="BA195" s="6"/>
      <c r="BB195" s="6"/>
      <c r="BC195" s="6"/>
      <c r="BD195" s="6"/>
      <c r="BE195" s="6"/>
      <c r="BF195" s="6"/>
    </row>
    <row r="196" spans="1:59" s="59" customFormat="1" ht="11.25" customHeight="1">
      <c r="A196" s="25" t="s">
        <v>72</v>
      </c>
      <c r="B196" s="25" t="s">
        <v>20</v>
      </c>
      <c r="C196" s="58">
        <f aca="true" t="shared" si="114" ref="C196:AV196">SUM(C184:C195)</f>
        <v>0</v>
      </c>
      <c r="D196" s="58">
        <f t="shared" si="114"/>
        <v>0</v>
      </c>
      <c r="E196" s="58">
        <f t="shared" si="114"/>
        <v>0</v>
      </c>
      <c r="F196" s="58">
        <f t="shared" si="114"/>
        <v>0</v>
      </c>
      <c r="G196" s="58">
        <f t="shared" si="114"/>
        <v>0</v>
      </c>
      <c r="H196" s="58">
        <f t="shared" si="114"/>
        <v>0</v>
      </c>
      <c r="I196" s="58">
        <f t="shared" si="114"/>
        <v>0</v>
      </c>
      <c r="J196" s="58">
        <f t="shared" si="114"/>
        <v>0</v>
      </c>
      <c r="K196" s="58">
        <f t="shared" si="114"/>
        <v>0</v>
      </c>
      <c r="L196" s="58">
        <f>SUM(L184:L195)</f>
        <v>0</v>
      </c>
      <c r="M196" s="58"/>
      <c r="N196" s="58"/>
      <c r="O196" s="58"/>
      <c r="P196" s="58"/>
      <c r="Q196" s="58">
        <f>SUM(Q184:Q195)</f>
        <v>0</v>
      </c>
      <c r="R196" s="58">
        <f>SUM(R184:R195)</f>
        <v>0</v>
      </c>
      <c r="S196" s="58">
        <f t="shared" si="114"/>
        <v>0</v>
      </c>
      <c r="T196" s="58">
        <f>SUM(T184:T195)</f>
        <v>0</v>
      </c>
      <c r="U196" s="58">
        <f>SUM(U184:U195)</f>
        <v>0</v>
      </c>
      <c r="V196" s="58">
        <f>SUM(V184:V195)</f>
        <v>0</v>
      </c>
      <c r="W196" s="58">
        <f t="shared" si="114"/>
        <v>0</v>
      </c>
      <c r="X196" s="58">
        <f t="shared" si="114"/>
        <v>0</v>
      </c>
      <c r="Y196" s="58">
        <f t="shared" si="114"/>
        <v>0</v>
      </c>
      <c r="Z196" s="58">
        <f t="shared" si="114"/>
        <v>0</v>
      </c>
      <c r="AA196" s="58">
        <f t="shared" si="114"/>
        <v>0</v>
      </c>
      <c r="AB196" s="58">
        <f t="shared" si="114"/>
        <v>0</v>
      </c>
      <c r="AC196" s="58">
        <f t="shared" si="114"/>
        <v>0</v>
      </c>
      <c r="AD196" s="58">
        <f t="shared" si="114"/>
        <v>0</v>
      </c>
      <c r="AE196" s="58">
        <f t="shared" si="114"/>
        <v>0</v>
      </c>
      <c r="AF196" s="58">
        <f t="shared" si="114"/>
        <v>0</v>
      </c>
      <c r="AG196" s="58">
        <f t="shared" si="114"/>
        <v>0</v>
      </c>
      <c r="AH196" s="58">
        <f t="shared" si="114"/>
        <v>0</v>
      </c>
      <c r="AI196" s="58">
        <f t="shared" si="114"/>
        <v>0</v>
      </c>
      <c r="AJ196" s="58">
        <f t="shared" si="114"/>
        <v>0</v>
      </c>
      <c r="AK196" s="58">
        <f t="shared" si="114"/>
        <v>0</v>
      </c>
      <c r="AL196" s="58">
        <f t="shared" si="114"/>
        <v>0</v>
      </c>
      <c r="AM196" s="58">
        <f t="shared" si="114"/>
        <v>0</v>
      </c>
      <c r="AN196" s="58">
        <f t="shared" si="114"/>
        <v>0</v>
      </c>
      <c r="AO196" s="58">
        <f t="shared" si="114"/>
        <v>0</v>
      </c>
      <c r="AP196" s="58">
        <f t="shared" si="114"/>
        <v>0</v>
      </c>
      <c r="AQ196" s="58">
        <f t="shared" si="114"/>
        <v>0</v>
      </c>
      <c r="AR196" s="58">
        <f>SUM(AR184:AR195)</f>
        <v>0</v>
      </c>
      <c r="AS196" s="58">
        <f t="shared" si="114"/>
        <v>0</v>
      </c>
      <c r="AT196" s="58">
        <f t="shared" si="114"/>
        <v>0</v>
      </c>
      <c r="AU196" s="58">
        <f t="shared" si="114"/>
        <v>0</v>
      </c>
      <c r="AV196" s="58">
        <f t="shared" si="114"/>
        <v>0</v>
      </c>
      <c r="AW196" s="58">
        <f>SUM(AW184:AW195)</f>
        <v>0</v>
      </c>
      <c r="AX196" s="58">
        <f t="shared" si="113"/>
        <v>0</v>
      </c>
      <c r="AY196" s="58"/>
      <c r="AZ196" s="58">
        <f t="shared" si="97"/>
        <v>0</v>
      </c>
      <c r="BA196" s="58">
        <f aca="true" t="shared" si="115" ref="BA196:BG196">SUM(BA184:BA195)</f>
        <v>0</v>
      </c>
      <c r="BB196" s="58">
        <f t="shared" si="115"/>
        <v>0</v>
      </c>
      <c r="BC196" s="58">
        <f t="shared" si="115"/>
        <v>0</v>
      </c>
      <c r="BD196" s="58">
        <f t="shared" si="115"/>
        <v>0</v>
      </c>
      <c r="BE196" s="58">
        <f t="shared" si="115"/>
        <v>0</v>
      </c>
      <c r="BF196" s="58">
        <f t="shared" si="115"/>
        <v>0</v>
      </c>
      <c r="BG196" s="58">
        <f t="shared" si="115"/>
        <v>0</v>
      </c>
    </row>
    <row r="197" spans="1:58" ht="11.25" customHeight="1">
      <c r="A197" s="30" t="s">
        <v>70</v>
      </c>
      <c r="B197" s="21">
        <v>42004</v>
      </c>
      <c r="C197" s="6"/>
      <c r="D197" s="6"/>
      <c r="E197" s="6"/>
      <c r="F197" s="6"/>
      <c r="G197" s="6"/>
      <c r="H197" s="6">
        <f aca="true" t="shared" si="116" ref="H197:H208">SUM(F197:G197)</f>
        <v>0</v>
      </c>
      <c r="I197" s="6"/>
      <c r="J197" s="6"/>
      <c r="K197" s="6"/>
      <c r="L197" s="6"/>
      <c r="M197" s="6"/>
      <c r="N197" s="6"/>
      <c r="O197" s="6"/>
      <c r="P197" s="6"/>
      <c r="Q197" s="6">
        <f aca="true" t="shared" si="117" ref="Q197:Q208">SUM(L197:P197)</f>
        <v>0</v>
      </c>
      <c r="R197" s="22">
        <f aca="true" t="shared" si="118" ref="R197:R208">SUM(C197:E197)+SUM(H197:K197)+Q197</f>
        <v>0</v>
      </c>
      <c r="S197" s="6"/>
      <c r="T197" s="6"/>
      <c r="U197" s="6"/>
      <c r="V197" s="6"/>
      <c r="W197" s="6">
        <f>T197+V197+U197</f>
        <v>0</v>
      </c>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f aca="true" t="shared" si="119" ref="AW197:AW208">SUM(AC197:AV197)</f>
        <v>0</v>
      </c>
      <c r="AX197" s="22">
        <f t="shared" si="113"/>
        <v>0</v>
      </c>
      <c r="AY197" s="6"/>
      <c r="AZ197" s="6">
        <f t="shared" si="97"/>
        <v>0</v>
      </c>
      <c r="BA197" s="6"/>
      <c r="BB197" s="6"/>
      <c r="BC197" s="6"/>
      <c r="BD197" s="6"/>
      <c r="BE197" s="6"/>
      <c r="BF197" s="6"/>
    </row>
    <row r="198" spans="1:58" ht="11.25" customHeight="1">
      <c r="A198" s="24" t="s">
        <v>70</v>
      </c>
      <c r="B198" s="21">
        <v>42035</v>
      </c>
      <c r="C198" s="6"/>
      <c r="D198" s="6"/>
      <c r="E198" s="6"/>
      <c r="F198" s="6"/>
      <c r="G198" s="6"/>
      <c r="H198" s="6">
        <f t="shared" si="116"/>
        <v>0</v>
      </c>
      <c r="I198" s="6"/>
      <c r="J198" s="6"/>
      <c r="K198" s="6"/>
      <c r="L198" s="6"/>
      <c r="M198" s="6"/>
      <c r="N198" s="6"/>
      <c r="O198" s="6"/>
      <c r="P198" s="6"/>
      <c r="Q198" s="6">
        <f t="shared" si="117"/>
        <v>0</v>
      </c>
      <c r="R198" s="22">
        <f t="shared" si="118"/>
        <v>0</v>
      </c>
      <c r="S198" s="6"/>
      <c r="T198" s="6"/>
      <c r="U198" s="6"/>
      <c r="V198" s="6"/>
      <c r="W198" s="6">
        <f aca="true" t="shared" si="120" ref="W198:W208">T198+V198+U198</f>
        <v>0</v>
      </c>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f t="shared" si="119"/>
        <v>0</v>
      </c>
      <c r="AX198" s="22">
        <f t="shared" si="113"/>
        <v>0</v>
      </c>
      <c r="AY198" s="6"/>
      <c r="AZ198" s="6">
        <f t="shared" si="97"/>
        <v>0</v>
      </c>
      <c r="BA198" s="6"/>
      <c r="BB198" s="6"/>
      <c r="BC198" s="6"/>
      <c r="BD198" s="6"/>
      <c r="BE198" s="6"/>
      <c r="BF198" s="6"/>
    </row>
    <row r="199" spans="1:58" ht="11.25" customHeight="1">
      <c r="A199" s="24" t="s">
        <v>70</v>
      </c>
      <c r="B199" s="21">
        <v>42063</v>
      </c>
      <c r="C199" s="6"/>
      <c r="D199" s="6"/>
      <c r="E199" s="6"/>
      <c r="F199" s="6"/>
      <c r="G199" s="6"/>
      <c r="H199" s="6">
        <f t="shared" si="116"/>
        <v>0</v>
      </c>
      <c r="I199" s="6"/>
      <c r="J199" s="6"/>
      <c r="K199" s="6"/>
      <c r="L199" s="6"/>
      <c r="M199" s="6"/>
      <c r="N199" s="6"/>
      <c r="O199" s="6"/>
      <c r="P199" s="6"/>
      <c r="Q199" s="6">
        <f t="shared" si="117"/>
        <v>0</v>
      </c>
      <c r="R199" s="22">
        <f t="shared" si="118"/>
        <v>0</v>
      </c>
      <c r="S199" s="6"/>
      <c r="T199" s="6"/>
      <c r="U199" s="6"/>
      <c r="V199" s="6"/>
      <c r="W199" s="6">
        <f t="shared" si="120"/>
        <v>0</v>
      </c>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f t="shared" si="119"/>
        <v>0</v>
      </c>
      <c r="AX199" s="22">
        <f t="shared" si="113"/>
        <v>0</v>
      </c>
      <c r="AY199" s="6"/>
      <c r="AZ199" s="6">
        <f t="shared" si="97"/>
        <v>0</v>
      </c>
      <c r="BA199" s="6"/>
      <c r="BB199" s="6"/>
      <c r="BC199" s="6"/>
      <c r="BD199" s="6"/>
      <c r="BE199" s="6"/>
      <c r="BF199" s="6"/>
    </row>
    <row r="200" spans="1:58" ht="11.25" customHeight="1">
      <c r="A200" s="24" t="s">
        <v>70</v>
      </c>
      <c r="B200" s="21">
        <v>42094</v>
      </c>
      <c r="C200" s="6"/>
      <c r="D200" s="6"/>
      <c r="E200" s="6"/>
      <c r="F200" s="6"/>
      <c r="G200" s="6"/>
      <c r="H200" s="6">
        <f t="shared" si="116"/>
        <v>0</v>
      </c>
      <c r="I200" s="6"/>
      <c r="J200" s="6"/>
      <c r="K200" s="6"/>
      <c r="L200" s="6"/>
      <c r="M200" s="6"/>
      <c r="N200" s="6"/>
      <c r="O200" s="6"/>
      <c r="P200" s="6"/>
      <c r="Q200" s="6">
        <f t="shared" si="117"/>
        <v>0</v>
      </c>
      <c r="R200" s="22">
        <f t="shared" si="118"/>
        <v>0</v>
      </c>
      <c r="S200" s="29"/>
      <c r="T200" s="6"/>
      <c r="U200" s="6"/>
      <c r="V200" s="6"/>
      <c r="W200" s="6">
        <f t="shared" si="120"/>
        <v>0</v>
      </c>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f t="shared" si="119"/>
        <v>0</v>
      </c>
      <c r="AX200" s="22">
        <f t="shared" si="113"/>
        <v>0</v>
      </c>
      <c r="AY200" s="6"/>
      <c r="AZ200" s="6">
        <f t="shared" si="97"/>
        <v>0</v>
      </c>
      <c r="BA200" s="6"/>
      <c r="BB200" s="6"/>
      <c r="BC200" s="6"/>
      <c r="BD200" s="6"/>
      <c r="BE200" s="6"/>
      <c r="BF200" s="6"/>
    </row>
    <row r="201" spans="1:58" ht="11.25" customHeight="1">
      <c r="A201" s="24" t="s">
        <v>70</v>
      </c>
      <c r="B201" s="21">
        <v>42124</v>
      </c>
      <c r="C201" s="6"/>
      <c r="D201" s="6"/>
      <c r="E201" s="6"/>
      <c r="F201" s="6"/>
      <c r="G201" s="6"/>
      <c r="H201" s="6">
        <f t="shared" si="116"/>
        <v>0</v>
      </c>
      <c r="I201" s="6"/>
      <c r="J201" s="6"/>
      <c r="K201" s="6"/>
      <c r="L201" s="6"/>
      <c r="M201" s="6"/>
      <c r="N201" s="6"/>
      <c r="O201" s="6"/>
      <c r="P201" s="6"/>
      <c r="Q201" s="6">
        <f t="shared" si="117"/>
        <v>0</v>
      </c>
      <c r="R201" s="22">
        <f t="shared" si="118"/>
        <v>0</v>
      </c>
      <c r="S201" s="29"/>
      <c r="T201" s="6"/>
      <c r="U201" s="6"/>
      <c r="V201" s="6"/>
      <c r="W201" s="6">
        <f t="shared" si="120"/>
        <v>0</v>
      </c>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f t="shared" si="119"/>
        <v>0</v>
      </c>
      <c r="AX201" s="22">
        <f t="shared" si="113"/>
        <v>0</v>
      </c>
      <c r="AY201" s="6"/>
      <c r="AZ201" s="6">
        <f aca="true" t="shared" si="121" ref="AZ201:AZ235">S201+W201</f>
        <v>0</v>
      </c>
      <c r="BA201" s="6"/>
      <c r="BB201" s="6"/>
      <c r="BC201" s="6"/>
      <c r="BD201" s="6"/>
      <c r="BE201" s="6"/>
      <c r="BF201" s="6"/>
    </row>
    <row r="202" spans="1:58" ht="11.25" customHeight="1">
      <c r="A202" s="24" t="s">
        <v>70</v>
      </c>
      <c r="B202" s="21">
        <v>42155</v>
      </c>
      <c r="C202" s="6"/>
      <c r="D202" s="6"/>
      <c r="E202" s="6"/>
      <c r="F202" s="6"/>
      <c r="G202" s="6"/>
      <c r="H202" s="6">
        <f t="shared" si="116"/>
        <v>0</v>
      </c>
      <c r="I202" s="6"/>
      <c r="J202" s="6"/>
      <c r="K202" s="6"/>
      <c r="L202" s="6"/>
      <c r="M202" s="6"/>
      <c r="N202" s="6"/>
      <c r="O202" s="6"/>
      <c r="P202" s="6"/>
      <c r="Q202" s="6">
        <f t="shared" si="117"/>
        <v>0</v>
      </c>
      <c r="R202" s="22">
        <f t="shared" si="118"/>
        <v>0</v>
      </c>
      <c r="S202" s="6"/>
      <c r="T202" s="6"/>
      <c r="U202" s="6"/>
      <c r="V202" s="6"/>
      <c r="W202" s="6">
        <f t="shared" si="120"/>
        <v>0</v>
      </c>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f t="shared" si="119"/>
        <v>0</v>
      </c>
      <c r="AX202" s="22">
        <f t="shared" si="113"/>
        <v>0</v>
      </c>
      <c r="AY202" s="6"/>
      <c r="AZ202" s="6">
        <f t="shared" si="121"/>
        <v>0</v>
      </c>
      <c r="BA202" s="6"/>
      <c r="BB202" s="6"/>
      <c r="BC202" s="6"/>
      <c r="BD202" s="6"/>
      <c r="BE202" s="6"/>
      <c r="BF202" s="6"/>
    </row>
    <row r="203" spans="1:58" ht="11.25" customHeight="1">
      <c r="A203" s="24" t="s">
        <v>71</v>
      </c>
      <c r="B203" s="21">
        <v>42185</v>
      </c>
      <c r="C203" s="6"/>
      <c r="D203" s="6"/>
      <c r="E203" s="6"/>
      <c r="F203" s="6"/>
      <c r="G203" s="6"/>
      <c r="H203" s="6">
        <f t="shared" si="116"/>
        <v>0</v>
      </c>
      <c r="I203" s="6"/>
      <c r="J203" s="6"/>
      <c r="K203" s="6"/>
      <c r="L203" s="6"/>
      <c r="M203" s="6"/>
      <c r="N203" s="6"/>
      <c r="O203" s="6"/>
      <c r="P203" s="6"/>
      <c r="Q203" s="6">
        <f t="shared" si="117"/>
        <v>0</v>
      </c>
      <c r="R203" s="22">
        <f t="shared" si="118"/>
        <v>0</v>
      </c>
      <c r="S203" s="29"/>
      <c r="T203" s="6"/>
      <c r="U203" s="6"/>
      <c r="V203" s="6"/>
      <c r="W203" s="6">
        <f t="shared" si="120"/>
        <v>0</v>
      </c>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f t="shared" si="119"/>
        <v>0</v>
      </c>
      <c r="AX203" s="22">
        <f t="shared" si="113"/>
        <v>0</v>
      </c>
      <c r="AY203" s="6"/>
      <c r="AZ203" s="6">
        <f t="shared" si="121"/>
        <v>0</v>
      </c>
      <c r="BA203" s="6"/>
      <c r="BB203" s="6"/>
      <c r="BC203" s="6"/>
      <c r="BD203" s="6"/>
      <c r="BE203" s="6"/>
      <c r="BF203" s="6"/>
    </row>
    <row r="204" spans="1:58" ht="11.25" customHeight="1">
      <c r="A204" s="24" t="s">
        <v>70</v>
      </c>
      <c r="B204" s="21">
        <v>42216</v>
      </c>
      <c r="C204" s="6"/>
      <c r="D204" s="6"/>
      <c r="E204" s="6"/>
      <c r="F204" s="6"/>
      <c r="G204" s="6"/>
      <c r="H204" s="6">
        <f t="shared" si="116"/>
        <v>0</v>
      </c>
      <c r="I204" s="6"/>
      <c r="J204" s="6"/>
      <c r="K204" s="6"/>
      <c r="L204" s="6"/>
      <c r="M204" s="6"/>
      <c r="N204" s="6"/>
      <c r="O204" s="6"/>
      <c r="P204" s="6"/>
      <c r="Q204" s="6">
        <f t="shared" si="117"/>
        <v>0</v>
      </c>
      <c r="R204" s="22">
        <f t="shared" si="118"/>
        <v>0</v>
      </c>
      <c r="S204" s="6"/>
      <c r="T204" s="6"/>
      <c r="U204" s="6"/>
      <c r="V204" s="6"/>
      <c r="W204" s="6">
        <f t="shared" si="120"/>
        <v>0</v>
      </c>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f t="shared" si="119"/>
        <v>0</v>
      </c>
      <c r="AX204" s="22">
        <f t="shared" si="113"/>
        <v>0</v>
      </c>
      <c r="AY204" s="6"/>
      <c r="AZ204" s="6">
        <f t="shared" si="121"/>
        <v>0</v>
      </c>
      <c r="BA204" s="6"/>
      <c r="BB204" s="6"/>
      <c r="BC204" s="6"/>
      <c r="BD204" s="6"/>
      <c r="BE204" s="6"/>
      <c r="BF204" s="6"/>
    </row>
    <row r="205" spans="1:58" ht="11.25" customHeight="1">
      <c r="A205" s="24" t="s">
        <v>70</v>
      </c>
      <c r="B205" s="21">
        <v>42247</v>
      </c>
      <c r="C205" s="6"/>
      <c r="D205" s="6"/>
      <c r="E205" s="6"/>
      <c r="F205" s="6"/>
      <c r="G205" s="6"/>
      <c r="H205" s="6">
        <f t="shared" si="116"/>
        <v>0</v>
      </c>
      <c r="I205" s="6"/>
      <c r="J205" s="6"/>
      <c r="K205" s="6"/>
      <c r="L205" s="6"/>
      <c r="M205" s="6"/>
      <c r="N205" s="6"/>
      <c r="O205" s="6"/>
      <c r="P205" s="6"/>
      <c r="Q205" s="6">
        <f t="shared" si="117"/>
        <v>0</v>
      </c>
      <c r="R205" s="22">
        <f t="shared" si="118"/>
        <v>0</v>
      </c>
      <c r="S205" s="6"/>
      <c r="T205" s="6"/>
      <c r="U205" s="6"/>
      <c r="V205" s="6"/>
      <c r="W205" s="6">
        <f t="shared" si="120"/>
        <v>0</v>
      </c>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f t="shared" si="119"/>
        <v>0</v>
      </c>
      <c r="AX205" s="22">
        <f t="shared" si="113"/>
        <v>0</v>
      </c>
      <c r="AY205" s="6"/>
      <c r="AZ205" s="6">
        <f t="shared" si="121"/>
        <v>0</v>
      </c>
      <c r="BA205" s="6"/>
      <c r="BB205" s="6"/>
      <c r="BC205" s="6"/>
      <c r="BD205" s="6"/>
      <c r="BE205" s="6"/>
      <c r="BF205" s="6"/>
    </row>
    <row r="206" spans="1:58" ht="11.25" customHeight="1">
      <c r="A206" s="24" t="s">
        <v>70</v>
      </c>
      <c r="B206" s="21">
        <v>42277</v>
      </c>
      <c r="C206" s="6"/>
      <c r="D206" s="6"/>
      <c r="E206" s="6"/>
      <c r="F206" s="6"/>
      <c r="G206" s="6"/>
      <c r="H206" s="6">
        <f t="shared" si="116"/>
        <v>0</v>
      </c>
      <c r="I206" s="6"/>
      <c r="J206" s="6"/>
      <c r="K206" s="6"/>
      <c r="L206" s="6"/>
      <c r="M206" s="6"/>
      <c r="N206" s="6"/>
      <c r="O206" s="6"/>
      <c r="P206" s="6"/>
      <c r="Q206" s="6">
        <f t="shared" si="117"/>
        <v>0</v>
      </c>
      <c r="R206" s="22">
        <f t="shared" si="118"/>
        <v>0</v>
      </c>
      <c r="S206" s="6"/>
      <c r="T206" s="6"/>
      <c r="U206" s="6"/>
      <c r="V206" s="6"/>
      <c r="W206" s="6">
        <f t="shared" si="120"/>
        <v>0</v>
      </c>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f t="shared" si="119"/>
        <v>0</v>
      </c>
      <c r="AX206" s="22">
        <f t="shared" si="113"/>
        <v>0</v>
      </c>
      <c r="AY206" s="6"/>
      <c r="AZ206" s="6">
        <f t="shared" si="121"/>
        <v>0</v>
      </c>
      <c r="BA206" s="6"/>
      <c r="BB206" s="6"/>
      <c r="BC206" s="6"/>
      <c r="BD206" s="6"/>
      <c r="BE206" s="6"/>
      <c r="BF206" s="6"/>
    </row>
    <row r="207" spans="1:58" ht="11.25" customHeight="1">
      <c r="A207" s="24" t="s">
        <v>70</v>
      </c>
      <c r="B207" s="21">
        <v>42308</v>
      </c>
      <c r="C207" s="6"/>
      <c r="D207" s="6"/>
      <c r="E207" s="6"/>
      <c r="F207" s="6"/>
      <c r="G207" s="6"/>
      <c r="H207" s="6">
        <f t="shared" si="116"/>
        <v>0</v>
      </c>
      <c r="I207" s="6"/>
      <c r="J207" s="6"/>
      <c r="K207" s="6"/>
      <c r="L207" s="6"/>
      <c r="M207" s="6"/>
      <c r="N207" s="6"/>
      <c r="O207" s="6"/>
      <c r="P207" s="6"/>
      <c r="Q207" s="6">
        <f t="shared" si="117"/>
        <v>0</v>
      </c>
      <c r="R207" s="22">
        <f t="shared" si="118"/>
        <v>0</v>
      </c>
      <c r="S207" s="6"/>
      <c r="T207" s="6"/>
      <c r="U207" s="6"/>
      <c r="V207" s="6"/>
      <c r="W207" s="6">
        <f t="shared" si="120"/>
        <v>0</v>
      </c>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f t="shared" si="119"/>
        <v>0</v>
      </c>
      <c r="AX207" s="22">
        <f t="shared" si="113"/>
        <v>0</v>
      </c>
      <c r="AY207" s="6"/>
      <c r="AZ207" s="6">
        <f t="shared" si="121"/>
        <v>0</v>
      </c>
      <c r="BA207" s="6"/>
      <c r="BB207" s="6"/>
      <c r="BC207" s="6"/>
      <c r="BD207" s="6"/>
      <c r="BE207" s="6"/>
      <c r="BF207" s="6"/>
    </row>
    <row r="208" spans="1:58" ht="11.25" customHeight="1">
      <c r="A208" s="24" t="s">
        <v>70</v>
      </c>
      <c r="B208" s="21">
        <v>42338</v>
      </c>
      <c r="C208" s="6"/>
      <c r="D208" s="6"/>
      <c r="E208" s="6"/>
      <c r="F208" s="6"/>
      <c r="G208" s="6"/>
      <c r="H208" s="6">
        <f t="shared" si="116"/>
        <v>0</v>
      </c>
      <c r="I208" s="6"/>
      <c r="J208" s="6"/>
      <c r="K208" s="6"/>
      <c r="L208" s="6"/>
      <c r="M208" s="6"/>
      <c r="N208" s="6"/>
      <c r="O208" s="6"/>
      <c r="P208" s="6"/>
      <c r="Q208" s="6">
        <f t="shared" si="117"/>
        <v>0</v>
      </c>
      <c r="R208" s="22">
        <f t="shared" si="118"/>
        <v>0</v>
      </c>
      <c r="S208" s="6"/>
      <c r="T208" s="6"/>
      <c r="U208" s="6"/>
      <c r="V208" s="6"/>
      <c r="W208" s="6">
        <f t="shared" si="120"/>
        <v>0</v>
      </c>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f t="shared" si="119"/>
        <v>0</v>
      </c>
      <c r="AX208" s="22">
        <f t="shared" si="113"/>
        <v>0</v>
      </c>
      <c r="AY208" s="6"/>
      <c r="AZ208" s="6">
        <f t="shared" si="121"/>
        <v>0</v>
      </c>
      <c r="BA208" s="6"/>
      <c r="BB208" s="6"/>
      <c r="BC208" s="6"/>
      <c r="BD208" s="6"/>
      <c r="BE208" s="6"/>
      <c r="BF208" s="6"/>
    </row>
    <row r="209" spans="1:59" s="59" customFormat="1" ht="11.25" customHeight="1">
      <c r="A209" s="25" t="s">
        <v>70</v>
      </c>
      <c r="B209" s="25" t="s">
        <v>20</v>
      </c>
      <c r="C209" s="58">
        <f aca="true" t="shared" si="122" ref="C209:AV209">SUM(C197:C208)</f>
        <v>0</v>
      </c>
      <c r="D209" s="58">
        <f t="shared" si="122"/>
        <v>0</v>
      </c>
      <c r="E209" s="58">
        <f t="shared" si="122"/>
        <v>0</v>
      </c>
      <c r="F209" s="58">
        <f t="shared" si="122"/>
        <v>0</v>
      </c>
      <c r="G209" s="58">
        <f t="shared" si="122"/>
        <v>0</v>
      </c>
      <c r="H209" s="58">
        <f t="shared" si="122"/>
        <v>0</v>
      </c>
      <c r="I209" s="58">
        <f t="shared" si="122"/>
        <v>0</v>
      </c>
      <c r="J209" s="58">
        <f t="shared" si="122"/>
        <v>0</v>
      </c>
      <c r="K209" s="58">
        <f t="shared" si="122"/>
        <v>0</v>
      </c>
      <c r="L209" s="58">
        <f>SUM(L197:L208)</f>
        <v>0</v>
      </c>
      <c r="M209" s="58"/>
      <c r="N209" s="58"/>
      <c r="O209" s="58"/>
      <c r="P209" s="58"/>
      <c r="Q209" s="58">
        <f>SUM(Q197:Q208)</f>
        <v>0</v>
      </c>
      <c r="R209" s="58">
        <f>SUM(R197:R208)</f>
        <v>0</v>
      </c>
      <c r="S209" s="58">
        <f t="shared" si="122"/>
        <v>0</v>
      </c>
      <c r="T209" s="58">
        <f>SUM(T197:T208)</f>
        <v>0</v>
      </c>
      <c r="U209" s="58">
        <f>SUM(U197:U208)</f>
        <v>0</v>
      </c>
      <c r="V209" s="58">
        <f>SUM(V197:V208)</f>
        <v>0</v>
      </c>
      <c r="W209" s="58">
        <f t="shared" si="122"/>
        <v>0</v>
      </c>
      <c r="X209" s="58">
        <f t="shared" si="122"/>
        <v>0</v>
      </c>
      <c r="Y209" s="58">
        <f t="shared" si="122"/>
        <v>0</v>
      </c>
      <c r="Z209" s="58">
        <f t="shared" si="122"/>
        <v>0</v>
      </c>
      <c r="AA209" s="58">
        <f t="shared" si="122"/>
        <v>0</v>
      </c>
      <c r="AB209" s="58">
        <f t="shared" si="122"/>
        <v>0</v>
      </c>
      <c r="AC209" s="58">
        <f t="shared" si="122"/>
        <v>0</v>
      </c>
      <c r="AD209" s="58">
        <f t="shared" si="122"/>
        <v>0</v>
      </c>
      <c r="AE209" s="58">
        <f t="shared" si="122"/>
        <v>0</v>
      </c>
      <c r="AF209" s="58">
        <f t="shared" si="122"/>
        <v>0</v>
      </c>
      <c r="AG209" s="58">
        <f t="shared" si="122"/>
        <v>0</v>
      </c>
      <c r="AH209" s="58">
        <f t="shared" si="122"/>
        <v>0</v>
      </c>
      <c r="AI209" s="58">
        <f t="shared" si="122"/>
        <v>0</v>
      </c>
      <c r="AJ209" s="58">
        <f t="shared" si="122"/>
        <v>0</v>
      </c>
      <c r="AK209" s="58">
        <f t="shared" si="122"/>
        <v>0</v>
      </c>
      <c r="AL209" s="58">
        <f t="shared" si="122"/>
        <v>0</v>
      </c>
      <c r="AM209" s="58">
        <f t="shared" si="122"/>
        <v>0</v>
      </c>
      <c r="AN209" s="58">
        <f t="shared" si="122"/>
        <v>0</v>
      </c>
      <c r="AO209" s="58">
        <f t="shared" si="122"/>
        <v>0</v>
      </c>
      <c r="AP209" s="58">
        <f t="shared" si="122"/>
        <v>0</v>
      </c>
      <c r="AQ209" s="58">
        <f t="shared" si="122"/>
        <v>0</v>
      </c>
      <c r="AR209" s="58">
        <f>SUM(AR197:AR208)</f>
        <v>0</v>
      </c>
      <c r="AS209" s="58">
        <f t="shared" si="122"/>
        <v>0</v>
      </c>
      <c r="AT209" s="58">
        <f t="shared" si="122"/>
        <v>0</v>
      </c>
      <c r="AU209" s="58">
        <f t="shared" si="122"/>
        <v>0</v>
      </c>
      <c r="AV209" s="58">
        <f t="shared" si="122"/>
        <v>0</v>
      </c>
      <c r="AW209" s="58">
        <f>SUM(AW197:AW208)</f>
        <v>0</v>
      </c>
      <c r="AX209" s="58">
        <f t="shared" si="113"/>
        <v>0</v>
      </c>
      <c r="AY209" s="58"/>
      <c r="AZ209" s="58">
        <f t="shared" si="121"/>
        <v>0</v>
      </c>
      <c r="BA209" s="58">
        <f aca="true" t="shared" si="123" ref="BA209:BG209">SUM(BA197:BA208)</f>
        <v>0</v>
      </c>
      <c r="BB209" s="58">
        <f t="shared" si="123"/>
        <v>0</v>
      </c>
      <c r="BC209" s="58">
        <f t="shared" si="123"/>
        <v>0</v>
      </c>
      <c r="BD209" s="58">
        <f t="shared" si="123"/>
        <v>0</v>
      </c>
      <c r="BE209" s="58">
        <f t="shared" si="123"/>
        <v>0</v>
      </c>
      <c r="BF209" s="58">
        <f t="shared" si="123"/>
        <v>0</v>
      </c>
      <c r="BG209" s="58">
        <f t="shared" si="123"/>
        <v>0</v>
      </c>
    </row>
    <row r="210" spans="1:52" ht="11.25" customHeight="1">
      <c r="A210" s="31" t="s">
        <v>57</v>
      </c>
      <c r="B210" s="21">
        <v>42004</v>
      </c>
      <c r="C210" s="6"/>
      <c r="D210" s="6"/>
      <c r="E210" s="6"/>
      <c r="F210" s="6"/>
      <c r="G210" s="6"/>
      <c r="H210" s="6">
        <f aca="true" t="shared" si="124" ref="H210:H221">SUM(F210:G210)</f>
        <v>0</v>
      </c>
      <c r="I210" s="6"/>
      <c r="J210" s="6"/>
      <c r="K210" s="6"/>
      <c r="L210" s="6"/>
      <c r="M210" s="6"/>
      <c r="N210" s="6"/>
      <c r="O210" s="6"/>
      <c r="P210" s="6"/>
      <c r="Q210" s="6">
        <f aca="true" t="shared" si="125" ref="Q210:Q221">SUM(L210:P210)</f>
        <v>0</v>
      </c>
      <c r="R210" s="22">
        <f aca="true" t="shared" si="126" ref="R210:R221">SUM(C210:E210)+SUM(H210:K210)+Q210</f>
        <v>0</v>
      </c>
      <c r="S210" s="6"/>
      <c r="T210" s="6"/>
      <c r="U210" s="6"/>
      <c r="V210" s="6"/>
      <c r="W210" s="6">
        <f>T210+V210+U210</f>
        <v>0</v>
      </c>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f aca="true" t="shared" si="127" ref="AW210:AW221">SUM(AC210:AV210)</f>
        <v>0</v>
      </c>
      <c r="AX210" s="22">
        <f t="shared" si="113"/>
        <v>0</v>
      </c>
      <c r="AY210" s="6"/>
      <c r="AZ210" s="6">
        <f t="shared" si="121"/>
        <v>0</v>
      </c>
    </row>
    <row r="211" spans="1:52" ht="11.25" customHeight="1">
      <c r="A211" s="24" t="s">
        <v>57</v>
      </c>
      <c r="B211" s="21">
        <v>42035</v>
      </c>
      <c r="C211" s="6"/>
      <c r="D211" s="6"/>
      <c r="E211" s="6"/>
      <c r="F211" s="6"/>
      <c r="G211" s="6"/>
      <c r="H211" s="6">
        <f t="shared" si="124"/>
        <v>0</v>
      </c>
      <c r="I211" s="6"/>
      <c r="J211" s="6"/>
      <c r="K211" s="6"/>
      <c r="L211" s="6"/>
      <c r="M211" s="6"/>
      <c r="N211" s="6"/>
      <c r="O211" s="6"/>
      <c r="P211" s="6"/>
      <c r="Q211" s="6">
        <f t="shared" si="125"/>
        <v>0</v>
      </c>
      <c r="R211" s="22">
        <f t="shared" si="126"/>
        <v>0</v>
      </c>
      <c r="S211" s="6"/>
      <c r="T211" s="6"/>
      <c r="U211" s="6"/>
      <c r="V211" s="6"/>
      <c r="W211" s="6">
        <f aca="true" t="shared" si="128" ref="W211:W221">T211+V211+U211</f>
        <v>0</v>
      </c>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f t="shared" si="127"/>
        <v>0</v>
      </c>
      <c r="AX211" s="22">
        <f t="shared" si="113"/>
        <v>0</v>
      </c>
      <c r="AY211" s="6"/>
      <c r="AZ211" s="6">
        <f t="shared" si="121"/>
        <v>0</v>
      </c>
    </row>
    <row r="212" spans="1:52" ht="11.25" customHeight="1">
      <c r="A212" s="24" t="s">
        <v>57</v>
      </c>
      <c r="B212" s="21">
        <v>42063</v>
      </c>
      <c r="C212" s="6"/>
      <c r="D212" s="6"/>
      <c r="E212" s="6"/>
      <c r="F212" s="6"/>
      <c r="G212" s="6"/>
      <c r="H212" s="6">
        <f t="shared" si="124"/>
        <v>0</v>
      </c>
      <c r="I212" s="6"/>
      <c r="J212" s="6"/>
      <c r="K212" s="6"/>
      <c r="L212" s="6"/>
      <c r="M212" s="6"/>
      <c r="N212" s="6"/>
      <c r="O212" s="6"/>
      <c r="P212" s="6"/>
      <c r="Q212" s="6">
        <f t="shared" si="125"/>
        <v>0</v>
      </c>
      <c r="R212" s="22">
        <f t="shared" si="126"/>
        <v>0</v>
      </c>
      <c r="S212" s="6"/>
      <c r="T212" s="6"/>
      <c r="U212" s="6"/>
      <c r="V212" s="6"/>
      <c r="W212" s="6">
        <f t="shared" si="128"/>
        <v>0</v>
      </c>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f t="shared" si="127"/>
        <v>0</v>
      </c>
      <c r="AX212" s="22">
        <f t="shared" si="113"/>
        <v>0</v>
      </c>
      <c r="AY212" s="6"/>
      <c r="AZ212" s="6">
        <f t="shared" si="121"/>
        <v>0</v>
      </c>
    </row>
    <row r="213" spans="1:52" ht="11.25" customHeight="1">
      <c r="A213" s="131" t="s">
        <v>57</v>
      </c>
      <c r="B213" s="21">
        <v>42094</v>
      </c>
      <c r="C213" s="6"/>
      <c r="D213" s="6"/>
      <c r="E213" s="6"/>
      <c r="F213" s="6"/>
      <c r="G213" s="6"/>
      <c r="H213" s="6">
        <f t="shared" si="124"/>
        <v>0</v>
      </c>
      <c r="I213" s="6"/>
      <c r="J213" s="6"/>
      <c r="K213" s="6"/>
      <c r="L213" s="6"/>
      <c r="M213" s="6"/>
      <c r="N213" s="6"/>
      <c r="O213" s="6"/>
      <c r="P213" s="6"/>
      <c r="Q213" s="6">
        <f t="shared" si="125"/>
        <v>0</v>
      </c>
      <c r="R213" s="22">
        <f t="shared" si="126"/>
        <v>0</v>
      </c>
      <c r="S213" s="29"/>
      <c r="T213" s="6"/>
      <c r="U213" s="6"/>
      <c r="V213" s="6"/>
      <c r="W213" s="6">
        <f t="shared" si="128"/>
        <v>0</v>
      </c>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f t="shared" si="127"/>
        <v>0</v>
      </c>
      <c r="AX213" s="22">
        <f t="shared" si="113"/>
        <v>0</v>
      </c>
      <c r="AY213" s="6"/>
      <c r="AZ213" s="6">
        <f t="shared" si="121"/>
        <v>0</v>
      </c>
    </row>
    <row r="214" spans="1:52" ht="11.25" customHeight="1">
      <c r="A214" s="24" t="s">
        <v>57</v>
      </c>
      <c r="B214" s="21">
        <v>42124</v>
      </c>
      <c r="C214" s="6"/>
      <c r="D214" s="6"/>
      <c r="E214" s="6"/>
      <c r="F214" s="6"/>
      <c r="G214" s="6"/>
      <c r="H214" s="6">
        <f t="shared" si="124"/>
        <v>0</v>
      </c>
      <c r="I214" s="6"/>
      <c r="J214" s="6"/>
      <c r="K214" s="6"/>
      <c r="L214" s="6"/>
      <c r="M214" s="6"/>
      <c r="N214" s="6"/>
      <c r="O214" s="6"/>
      <c r="P214" s="6"/>
      <c r="Q214" s="6">
        <f t="shared" si="125"/>
        <v>0</v>
      </c>
      <c r="R214" s="22">
        <f t="shared" si="126"/>
        <v>0</v>
      </c>
      <c r="S214" s="29"/>
      <c r="T214" s="6"/>
      <c r="U214" s="6"/>
      <c r="V214" s="6"/>
      <c r="W214" s="6">
        <f t="shared" si="128"/>
        <v>0</v>
      </c>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f t="shared" si="127"/>
        <v>0</v>
      </c>
      <c r="AX214" s="22">
        <f t="shared" si="113"/>
        <v>0</v>
      </c>
      <c r="AY214" s="6"/>
      <c r="AZ214" s="6">
        <f t="shared" si="121"/>
        <v>0</v>
      </c>
    </row>
    <row r="215" spans="1:52" ht="11.25" customHeight="1">
      <c r="A215" s="24" t="s">
        <v>57</v>
      </c>
      <c r="B215" s="21">
        <v>42155</v>
      </c>
      <c r="C215" s="6"/>
      <c r="D215" s="6"/>
      <c r="E215" s="6"/>
      <c r="F215" s="6"/>
      <c r="G215" s="6"/>
      <c r="H215" s="6">
        <f t="shared" si="124"/>
        <v>0</v>
      </c>
      <c r="I215" s="6"/>
      <c r="J215" s="6"/>
      <c r="K215" s="6"/>
      <c r="L215" s="6"/>
      <c r="M215" s="6"/>
      <c r="N215" s="6"/>
      <c r="O215" s="6"/>
      <c r="P215" s="6"/>
      <c r="Q215" s="6">
        <f t="shared" si="125"/>
        <v>0</v>
      </c>
      <c r="R215" s="22">
        <f t="shared" si="126"/>
        <v>0</v>
      </c>
      <c r="S215" s="6"/>
      <c r="T215" s="6"/>
      <c r="U215" s="6"/>
      <c r="V215" s="6"/>
      <c r="W215" s="6">
        <f t="shared" si="128"/>
        <v>0</v>
      </c>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f t="shared" si="127"/>
        <v>0</v>
      </c>
      <c r="AX215" s="22">
        <f t="shared" si="113"/>
        <v>0</v>
      </c>
      <c r="AY215" s="6"/>
      <c r="AZ215" s="6">
        <f t="shared" si="121"/>
        <v>0</v>
      </c>
    </row>
    <row r="216" spans="1:52" ht="11.25" customHeight="1">
      <c r="A216" s="24" t="s">
        <v>57</v>
      </c>
      <c r="B216" s="21">
        <v>42185</v>
      </c>
      <c r="C216" s="6"/>
      <c r="D216" s="6"/>
      <c r="E216" s="6"/>
      <c r="F216" s="6"/>
      <c r="G216" s="6"/>
      <c r="H216" s="6">
        <f t="shared" si="124"/>
        <v>0</v>
      </c>
      <c r="I216" s="6"/>
      <c r="J216" s="6"/>
      <c r="K216" s="6"/>
      <c r="L216" s="6"/>
      <c r="M216" s="6"/>
      <c r="N216" s="6"/>
      <c r="O216" s="6"/>
      <c r="P216" s="6"/>
      <c r="Q216" s="6">
        <f t="shared" si="125"/>
        <v>0</v>
      </c>
      <c r="R216" s="22">
        <f t="shared" si="126"/>
        <v>0</v>
      </c>
      <c r="S216" s="29"/>
      <c r="T216" s="6"/>
      <c r="U216" s="6"/>
      <c r="V216" s="6"/>
      <c r="W216" s="6">
        <f t="shared" si="128"/>
        <v>0</v>
      </c>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f t="shared" si="127"/>
        <v>0</v>
      </c>
      <c r="AX216" s="22">
        <f t="shared" si="113"/>
        <v>0</v>
      </c>
      <c r="AY216" s="6"/>
      <c r="AZ216" s="6">
        <f t="shared" si="121"/>
        <v>0</v>
      </c>
    </row>
    <row r="217" spans="1:52" ht="11.25" customHeight="1">
      <c r="A217" s="24" t="s">
        <v>57</v>
      </c>
      <c r="B217" s="21">
        <v>42216</v>
      </c>
      <c r="C217" s="6"/>
      <c r="D217" s="6"/>
      <c r="E217" s="6"/>
      <c r="F217" s="6"/>
      <c r="G217" s="6"/>
      <c r="H217" s="6">
        <f t="shared" si="124"/>
        <v>0</v>
      </c>
      <c r="I217" s="6"/>
      <c r="J217" s="6"/>
      <c r="K217" s="6"/>
      <c r="L217" s="6"/>
      <c r="M217" s="6"/>
      <c r="N217" s="6"/>
      <c r="O217" s="6"/>
      <c r="P217" s="6"/>
      <c r="Q217" s="6">
        <f t="shared" si="125"/>
        <v>0</v>
      </c>
      <c r="R217" s="22">
        <f t="shared" si="126"/>
        <v>0</v>
      </c>
      <c r="S217" s="6"/>
      <c r="T217" s="6"/>
      <c r="U217" s="6"/>
      <c r="V217" s="6"/>
      <c r="W217" s="6">
        <f t="shared" si="128"/>
        <v>0</v>
      </c>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f t="shared" si="127"/>
        <v>0</v>
      </c>
      <c r="AX217" s="22">
        <f t="shared" si="113"/>
        <v>0</v>
      </c>
      <c r="AY217" s="6"/>
      <c r="AZ217" s="6">
        <f t="shared" si="121"/>
        <v>0</v>
      </c>
    </row>
    <row r="218" spans="1:52" ht="11.25" customHeight="1">
      <c r="A218" s="24" t="s">
        <v>57</v>
      </c>
      <c r="B218" s="21">
        <v>42247</v>
      </c>
      <c r="C218" s="6"/>
      <c r="D218" s="6"/>
      <c r="E218" s="6"/>
      <c r="F218" s="6"/>
      <c r="G218" s="6"/>
      <c r="H218" s="6">
        <f t="shared" si="124"/>
        <v>0</v>
      </c>
      <c r="I218" s="6"/>
      <c r="J218" s="6"/>
      <c r="K218" s="6"/>
      <c r="L218" s="6"/>
      <c r="M218" s="6"/>
      <c r="N218" s="6"/>
      <c r="O218" s="6"/>
      <c r="P218" s="6"/>
      <c r="Q218" s="6">
        <f t="shared" si="125"/>
        <v>0</v>
      </c>
      <c r="R218" s="22">
        <f t="shared" si="126"/>
        <v>0</v>
      </c>
      <c r="S218" s="6"/>
      <c r="T218" s="6"/>
      <c r="U218" s="6"/>
      <c r="V218" s="6"/>
      <c r="W218" s="6">
        <f t="shared" si="128"/>
        <v>0</v>
      </c>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f t="shared" si="127"/>
        <v>0</v>
      </c>
      <c r="AX218" s="22">
        <f t="shared" si="113"/>
        <v>0</v>
      </c>
      <c r="AY218" s="6"/>
      <c r="AZ218" s="6">
        <f t="shared" si="121"/>
        <v>0</v>
      </c>
    </row>
    <row r="219" spans="1:52" ht="11.25" customHeight="1">
      <c r="A219" s="24" t="s">
        <v>57</v>
      </c>
      <c r="B219" s="21">
        <v>42277</v>
      </c>
      <c r="C219" s="6"/>
      <c r="D219" s="6"/>
      <c r="E219" s="6"/>
      <c r="F219" s="6"/>
      <c r="G219" s="6"/>
      <c r="H219" s="6">
        <f t="shared" si="124"/>
        <v>0</v>
      </c>
      <c r="I219" s="6"/>
      <c r="J219" s="6"/>
      <c r="K219" s="6"/>
      <c r="L219" s="6"/>
      <c r="M219" s="6"/>
      <c r="N219" s="6"/>
      <c r="O219" s="6"/>
      <c r="P219" s="6"/>
      <c r="Q219" s="6">
        <f t="shared" si="125"/>
        <v>0</v>
      </c>
      <c r="R219" s="22">
        <f t="shared" si="126"/>
        <v>0</v>
      </c>
      <c r="S219" s="6"/>
      <c r="T219" s="6"/>
      <c r="U219" s="6"/>
      <c r="V219" s="6"/>
      <c r="W219" s="6">
        <f t="shared" si="128"/>
        <v>0</v>
      </c>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f t="shared" si="127"/>
        <v>0</v>
      </c>
      <c r="AX219" s="22">
        <f t="shared" si="113"/>
        <v>0</v>
      </c>
      <c r="AY219" s="6"/>
      <c r="AZ219" s="6">
        <f t="shared" si="121"/>
        <v>0</v>
      </c>
    </row>
    <row r="220" spans="1:52" ht="11.25" customHeight="1">
      <c r="A220" s="24" t="s">
        <v>57</v>
      </c>
      <c r="B220" s="21">
        <v>42308</v>
      </c>
      <c r="C220" s="6"/>
      <c r="D220" s="6"/>
      <c r="E220" s="6"/>
      <c r="F220" s="6"/>
      <c r="G220" s="6"/>
      <c r="H220" s="6">
        <f t="shared" si="124"/>
        <v>0</v>
      </c>
      <c r="I220" s="6"/>
      <c r="J220" s="6"/>
      <c r="K220" s="6"/>
      <c r="L220" s="6"/>
      <c r="M220" s="6"/>
      <c r="N220" s="6"/>
      <c r="O220" s="6"/>
      <c r="P220" s="6"/>
      <c r="Q220" s="6">
        <f t="shared" si="125"/>
        <v>0</v>
      </c>
      <c r="R220" s="22">
        <f t="shared" si="126"/>
        <v>0</v>
      </c>
      <c r="S220" s="6"/>
      <c r="T220" s="6"/>
      <c r="U220" s="6"/>
      <c r="V220" s="6"/>
      <c r="W220" s="6">
        <f t="shared" si="128"/>
        <v>0</v>
      </c>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f t="shared" si="127"/>
        <v>0</v>
      </c>
      <c r="AX220" s="22">
        <f t="shared" si="113"/>
        <v>0</v>
      </c>
      <c r="AY220" s="6"/>
      <c r="AZ220" s="6">
        <f t="shared" si="121"/>
        <v>0</v>
      </c>
    </row>
    <row r="221" spans="1:52" ht="11.25" customHeight="1">
      <c r="A221" s="24" t="s">
        <v>57</v>
      </c>
      <c r="B221" s="21">
        <v>42338</v>
      </c>
      <c r="C221" s="6"/>
      <c r="D221" s="6"/>
      <c r="E221" s="6"/>
      <c r="F221" s="6"/>
      <c r="G221" s="6"/>
      <c r="H221" s="6">
        <f t="shared" si="124"/>
        <v>0</v>
      </c>
      <c r="I221" s="6"/>
      <c r="J221" s="6"/>
      <c r="K221" s="6"/>
      <c r="L221" s="6"/>
      <c r="M221" s="6"/>
      <c r="N221" s="6"/>
      <c r="O221" s="6"/>
      <c r="P221" s="6"/>
      <c r="Q221" s="6">
        <f t="shared" si="125"/>
        <v>0</v>
      </c>
      <c r="R221" s="22">
        <f t="shared" si="126"/>
        <v>0</v>
      </c>
      <c r="S221" s="6"/>
      <c r="T221" s="6"/>
      <c r="U221" s="6"/>
      <c r="V221" s="6"/>
      <c r="W221" s="6">
        <f t="shared" si="128"/>
        <v>0</v>
      </c>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f t="shared" si="127"/>
        <v>0</v>
      </c>
      <c r="AX221" s="22">
        <f t="shared" si="113"/>
        <v>0</v>
      </c>
      <c r="AY221" s="6"/>
      <c r="AZ221" s="6">
        <f t="shared" si="121"/>
        <v>0</v>
      </c>
    </row>
    <row r="222" spans="1:59" s="59" customFormat="1" ht="11.25" customHeight="1">
      <c r="A222" s="25" t="s">
        <v>57</v>
      </c>
      <c r="B222" s="25" t="s">
        <v>20</v>
      </c>
      <c r="C222" s="58">
        <f aca="true" t="shared" si="129" ref="C222:AV222">SUM(C210:C221)</f>
        <v>0</v>
      </c>
      <c r="D222" s="58">
        <f t="shared" si="129"/>
        <v>0</v>
      </c>
      <c r="E222" s="58">
        <f t="shared" si="129"/>
        <v>0</v>
      </c>
      <c r="F222" s="58">
        <f t="shared" si="129"/>
        <v>0</v>
      </c>
      <c r="G222" s="58">
        <f t="shared" si="129"/>
        <v>0</v>
      </c>
      <c r="H222" s="58">
        <f t="shared" si="129"/>
        <v>0</v>
      </c>
      <c r="I222" s="58">
        <f t="shared" si="129"/>
        <v>0</v>
      </c>
      <c r="J222" s="58">
        <f t="shared" si="129"/>
        <v>0</v>
      </c>
      <c r="K222" s="58">
        <f t="shared" si="129"/>
        <v>0</v>
      </c>
      <c r="L222" s="58">
        <f>SUM(L210:L221)</f>
        <v>0</v>
      </c>
      <c r="M222" s="58"/>
      <c r="N222" s="58"/>
      <c r="O222" s="58"/>
      <c r="P222" s="58"/>
      <c r="Q222" s="58">
        <f>SUM(Q210:Q221)</f>
        <v>0</v>
      </c>
      <c r="R222" s="58">
        <f>SUM(R210:R221)</f>
        <v>0</v>
      </c>
      <c r="S222" s="58">
        <f t="shared" si="129"/>
        <v>0</v>
      </c>
      <c r="T222" s="58">
        <f>SUM(T210:T221)</f>
        <v>0</v>
      </c>
      <c r="U222" s="58">
        <f>SUM(U210:U221)</f>
        <v>0</v>
      </c>
      <c r="V222" s="58">
        <f>SUM(V210:V221)</f>
        <v>0</v>
      </c>
      <c r="W222" s="58">
        <f t="shared" si="129"/>
        <v>0</v>
      </c>
      <c r="X222" s="58">
        <f t="shared" si="129"/>
        <v>0</v>
      </c>
      <c r="Y222" s="58">
        <f t="shared" si="129"/>
        <v>0</v>
      </c>
      <c r="Z222" s="58">
        <f t="shared" si="129"/>
        <v>0</v>
      </c>
      <c r="AA222" s="58">
        <f t="shared" si="129"/>
        <v>0</v>
      </c>
      <c r="AB222" s="58">
        <f t="shared" si="129"/>
        <v>0</v>
      </c>
      <c r="AC222" s="58">
        <f t="shared" si="129"/>
        <v>0</v>
      </c>
      <c r="AD222" s="58">
        <f t="shared" si="129"/>
        <v>0</v>
      </c>
      <c r="AE222" s="58">
        <f t="shared" si="129"/>
        <v>0</v>
      </c>
      <c r="AF222" s="58">
        <f t="shared" si="129"/>
        <v>0</v>
      </c>
      <c r="AG222" s="58">
        <f t="shared" si="129"/>
        <v>0</v>
      </c>
      <c r="AH222" s="58">
        <f t="shared" si="129"/>
        <v>0</v>
      </c>
      <c r="AI222" s="58">
        <f t="shared" si="129"/>
        <v>0</v>
      </c>
      <c r="AJ222" s="58">
        <f t="shared" si="129"/>
        <v>0</v>
      </c>
      <c r="AK222" s="58">
        <f t="shared" si="129"/>
        <v>0</v>
      </c>
      <c r="AL222" s="58">
        <f t="shared" si="129"/>
        <v>0</v>
      </c>
      <c r="AM222" s="58">
        <f t="shared" si="129"/>
        <v>0</v>
      </c>
      <c r="AN222" s="58">
        <f t="shared" si="129"/>
        <v>0</v>
      </c>
      <c r="AO222" s="58">
        <f t="shared" si="129"/>
        <v>0</v>
      </c>
      <c r="AP222" s="58">
        <f t="shared" si="129"/>
        <v>0</v>
      </c>
      <c r="AQ222" s="58">
        <f t="shared" si="129"/>
        <v>0</v>
      </c>
      <c r="AR222" s="58">
        <f>SUM(AR210:AR221)</f>
        <v>0</v>
      </c>
      <c r="AS222" s="58">
        <f t="shared" si="129"/>
        <v>0</v>
      </c>
      <c r="AT222" s="58">
        <f t="shared" si="129"/>
        <v>0</v>
      </c>
      <c r="AU222" s="58">
        <f t="shared" si="129"/>
        <v>0</v>
      </c>
      <c r="AV222" s="58">
        <f t="shared" si="129"/>
        <v>0</v>
      </c>
      <c r="AW222" s="58">
        <f>SUM(AW210:AW221)</f>
        <v>0</v>
      </c>
      <c r="AX222" s="58">
        <f t="shared" si="113"/>
        <v>0</v>
      </c>
      <c r="AY222" s="58"/>
      <c r="AZ222" s="58">
        <f t="shared" si="121"/>
        <v>0</v>
      </c>
      <c r="BA222" s="58">
        <f aca="true" t="shared" si="130" ref="BA222:BG222">SUM(BA210:BA221)</f>
        <v>0</v>
      </c>
      <c r="BB222" s="58">
        <f t="shared" si="130"/>
        <v>0</v>
      </c>
      <c r="BC222" s="58">
        <f t="shared" si="130"/>
        <v>0</v>
      </c>
      <c r="BD222" s="58">
        <f t="shared" si="130"/>
        <v>0</v>
      </c>
      <c r="BE222" s="58">
        <f t="shared" si="130"/>
        <v>0</v>
      </c>
      <c r="BF222" s="58">
        <f t="shared" si="130"/>
        <v>0</v>
      </c>
      <c r="BG222" s="58">
        <f t="shared" si="130"/>
        <v>0</v>
      </c>
    </row>
    <row r="223" spans="1:52" ht="11.25" customHeight="1">
      <c r="A223" s="117" t="s">
        <v>82</v>
      </c>
      <c r="B223" s="21">
        <v>42004</v>
      </c>
      <c r="C223" s="6"/>
      <c r="D223" s="6"/>
      <c r="E223" s="6"/>
      <c r="F223" s="6"/>
      <c r="G223" s="6"/>
      <c r="H223" s="6">
        <f aca="true" t="shared" si="131" ref="H223:H234">SUM(F223:G223)</f>
        <v>0</v>
      </c>
      <c r="I223" s="6"/>
      <c r="J223" s="6"/>
      <c r="K223" s="6"/>
      <c r="L223" s="6"/>
      <c r="M223" s="6"/>
      <c r="N223" s="6"/>
      <c r="O223" s="6"/>
      <c r="P223" s="6"/>
      <c r="Q223" s="6">
        <f aca="true" t="shared" si="132" ref="Q223:Q234">SUM(L223:P223)</f>
        <v>0</v>
      </c>
      <c r="R223" s="22">
        <f aca="true" t="shared" si="133" ref="R223:R234">SUM(C223:E223)+SUM(H223:K223)+Q223</f>
        <v>0</v>
      </c>
      <c r="S223" s="6"/>
      <c r="T223" s="6"/>
      <c r="U223" s="6"/>
      <c r="V223" s="6"/>
      <c r="W223" s="6">
        <f>T223+V223+U223</f>
        <v>0</v>
      </c>
      <c r="X223" s="6">
        <v>12000</v>
      </c>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f aca="true" t="shared" si="134" ref="AW223:AW234">SUM(AC223:AV223)</f>
        <v>0</v>
      </c>
      <c r="AX223" s="22">
        <f t="shared" si="113"/>
        <v>12000</v>
      </c>
      <c r="AY223" s="6"/>
      <c r="AZ223" s="6">
        <f t="shared" si="121"/>
        <v>0</v>
      </c>
    </row>
    <row r="224" spans="1:52" ht="11.25" customHeight="1">
      <c r="A224" s="116" t="s">
        <v>82</v>
      </c>
      <c r="B224" s="21">
        <v>42035</v>
      </c>
      <c r="C224" s="6"/>
      <c r="D224" s="6"/>
      <c r="E224" s="6"/>
      <c r="F224" s="6"/>
      <c r="G224" s="6"/>
      <c r="H224" s="6">
        <f t="shared" si="131"/>
        <v>0</v>
      </c>
      <c r="I224" s="6"/>
      <c r="J224" s="6"/>
      <c r="K224" s="6"/>
      <c r="L224" s="6"/>
      <c r="M224" s="6"/>
      <c r="N224" s="6"/>
      <c r="O224" s="6"/>
      <c r="P224" s="6"/>
      <c r="Q224" s="6">
        <f t="shared" si="132"/>
        <v>0</v>
      </c>
      <c r="R224" s="22">
        <f t="shared" si="133"/>
        <v>0</v>
      </c>
      <c r="S224" s="6"/>
      <c r="T224" s="6"/>
      <c r="U224" s="6"/>
      <c r="V224" s="6"/>
      <c r="W224" s="6">
        <f aca="true" t="shared" si="135" ref="W224:W234">T224+V224+U224</f>
        <v>0</v>
      </c>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f t="shared" si="134"/>
        <v>0</v>
      </c>
      <c r="AX224" s="22">
        <f t="shared" si="113"/>
        <v>0</v>
      </c>
      <c r="AY224" s="6"/>
      <c r="AZ224" s="6">
        <f t="shared" si="121"/>
        <v>0</v>
      </c>
    </row>
    <row r="225" spans="1:52" ht="11.25" customHeight="1">
      <c r="A225" s="116" t="s">
        <v>82</v>
      </c>
      <c r="B225" s="21">
        <v>42063</v>
      </c>
      <c r="C225" s="6"/>
      <c r="D225" s="6"/>
      <c r="E225" s="6"/>
      <c r="F225" s="6"/>
      <c r="G225" s="6"/>
      <c r="H225" s="6">
        <f t="shared" si="131"/>
        <v>0</v>
      </c>
      <c r="I225" s="6"/>
      <c r="J225" s="6"/>
      <c r="K225" s="6"/>
      <c r="L225" s="6"/>
      <c r="M225" s="6"/>
      <c r="N225" s="6"/>
      <c r="O225" s="6"/>
      <c r="P225" s="6"/>
      <c r="Q225" s="6">
        <f t="shared" si="132"/>
        <v>0</v>
      </c>
      <c r="R225" s="22">
        <f t="shared" si="133"/>
        <v>0</v>
      </c>
      <c r="S225" s="6">
        <v>48247</v>
      </c>
      <c r="T225" s="6"/>
      <c r="U225" s="6"/>
      <c r="V225" s="6"/>
      <c r="W225" s="6">
        <f t="shared" si="135"/>
        <v>0</v>
      </c>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f t="shared" si="134"/>
        <v>0</v>
      </c>
      <c r="AX225" s="22">
        <f t="shared" si="113"/>
        <v>48247</v>
      </c>
      <c r="AY225" s="6"/>
      <c r="AZ225" s="6">
        <f t="shared" si="121"/>
        <v>48247</v>
      </c>
    </row>
    <row r="226" spans="1:52" ht="11.25" customHeight="1">
      <c r="A226" s="116" t="s">
        <v>82</v>
      </c>
      <c r="B226" s="21">
        <v>42094</v>
      </c>
      <c r="C226" s="6"/>
      <c r="D226" s="6"/>
      <c r="E226" s="6"/>
      <c r="F226" s="6"/>
      <c r="G226" s="6"/>
      <c r="H226" s="6">
        <f t="shared" si="131"/>
        <v>0</v>
      </c>
      <c r="I226" s="6"/>
      <c r="J226" s="6"/>
      <c r="K226" s="6"/>
      <c r="L226" s="6"/>
      <c r="M226" s="6"/>
      <c r="N226" s="6"/>
      <c r="O226" s="6"/>
      <c r="P226" s="6"/>
      <c r="Q226" s="6">
        <f t="shared" si="132"/>
        <v>0</v>
      </c>
      <c r="R226" s="22">
        <f t="shared" si="133"/>
        <v>0</v>
      </c>
      <c r="S226" s="6"/>
      <c r="T226" s="6"/>
      <c r="U226" s="6"/>
      <c r="V226" s="6"/>
      <c r="W226" s="6">
        <f t="shared" si="135"/>
        <v>0</v>
      </c>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f t="shared" si="134"/>
        <v>0</v>
      </c>
      <c r="AX226" s="22">
        <f t="shared" si="113"/>
        <v>0</v>
      </c>
      <c r="AY226" s="6"/>
      <c r="AZ226" s="6">
        <f t="shared" si="121"/>
        <v>0</v>
      </c>
    </row>
    <row r="227" spans="1:52" ht="11.25" customHeight="1">
      <c r="A227" s="24" t="s">
        <v>82</v>
      </c>
      <c r="B227" s="21">
        <v>42124</v>
      </c>
      <c r="C227" s="6"/>
      <c r="D227" s="6"/>
      <c r="E227" s="6"/>
      <c r="F227" s="6"/>
      <c r="G227" s="6"/>
      <c r="H227" s="6">
        <f t="shared" si="131"/>
        <v>0</v>
      </c>
      <c r="I227" s="6"/>
      <c r="J227" s="6"/>
      <c r="K227" s="6"/>
      <c r="L227" s="6"/>
      <c r="M227" s="6"/>
      <c r="N227" s="6"/>
      <c r="O227" s="6"/>
      <c r="P227" s="6"/>
      <c r="Q227" s="6">
        <f t="shared" si="132"/>
        <v>0</v>
      </c>
      <c r="R227" s="22">
        <f t="shared" si="133"/>
        <v>0</v>
      </c>
      <c r="S227" s="6">
        <f>192483-174371</f>
        <v>18112</v>
      </c>
      <c r="T227" s="6"/>
      <c r="U227" s="6"/>
      <c r="V227" s="6"/>
      <c r="W227" s="6">
        <f t="shared" si="135"/>
        <v>0</v>
      </c>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f t="shared" si="134"/>
        <v>0</v>
      </c>
      <c r="AX227" s="22">
        <f t="shared" si="113"/>
        <v>18112</v>
      </c>
      <c r="AY227" s="6"/>
      <c r="AZ227" s="6">
        <f t="shared" si="121"/>
        <v>18112</v>
      </c>
    </row>
    <row r="228" spans="1:52" ht="11.25" customHeight="1">
      <c r="A228" s="24" t="s">
        <v>82</v>
      </c>
      <c r="B228" s="21">
        <v>42155</v>
      </c>
      <c r="C228" s="6"/>
      <c r="D228" s="6"/>
      <c r="E228" s="6"/>
      <c r="F228" s="6"/>
      <c r="G228" s="6"/>
      <c r="H228" s="6">
        <f>SUM(F228:G228)</f>
        <v>0</v>
      </c>
      <c r="I228" s="6"/>
      <c r="J228" s="6"/>
      <c r="K228" s="6"/>
      <c r="L228" s="6"/>
      <c r="M228" s="6"/>
      <c r="N228" s="6"/>
      <c r="O228" s="6"/>
      <c r="P228" s="6"/>
      <c r="Q228" s="6">
        <f t="shared" si="132"/>
        <v>0</v>
      </c>
      <c r="R228" s="22">
        <f t="shared" si="133"/>
        <v>0</v>
      </c>
      <c r="S228" s="6">
        <f>173381-167455</f>
        <v>5926</v>
      </c>
      <c r="T228" s="6"/>
      <c r="U228" s="6"/>
      <c r="V228" s="6"/>
      <c r="W228" s="6">
        <f t="shared" si="135"/>
        <v>0</v>
      </c>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f t="shared" si="134"/>
        <v>0</v>
      </c>
      <c r="AX228" s="22">
        <f t="shared" si="113"/>
        <v>5926</v>
      </c>
      <c r="AY228" s="6"/>
      <c r="AZ228" s="6">
        <f t="shared" si="121"/>
        <v>5926</v>
      </c>
    </row>
    <row r="229" spans="1:52" ht="11.25" customHeight="1">
      <c r="A229" s="24" t="s">
        <v>82</v>
      </c>
      <c r="B229" s="21">
        <v>42185</v>
      </c>
      <c r="C229" s="6"/>
      <c r="D229" s="6"/>
      <c r="E229" s="6"/>
      <c r="F229" s="6"/>
      <c r="G229" s="6">
        <v>10000</v>
      </c>
      <c r="H229" s="6">
        <f>SUM(F229:G229)</f>
        <v>10000</v>
      </c>
      <c r="I229" s="6"/>
      <c r="J229" s="6"/>
      <c r="K229" s="6"/>
      <c r="L229" s="6"/>
      <c r="M229" s="6"/>
      <c r="N229" s="6"/>
      <c r="O229" s="6"/>
      <c r="P229" s="6"/>
      <c r="Q229" s="6">
        <f t="shared" si="132"/>
        <v>0</v>
      </c>
      <c r="R229" s="22">
        <f t="shared" si="133"/>
        <v>10000</v>
      </c>
      <c r="S229" s="6">
        <v>101096</v>
      </c>
      <c r="T229" s="6"/>
      <c r="U229" s="6"/>
      <c r="V229" s="6"/>
      <c r="W229" s="6">
        <f t="shared" si="135"/>
        <v>0</v>
      </c>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f t="shared" si="134"/>
        <v>0</v>
      </c>
      <c r="AX229" s="22">
        <f t="shared" si="113"/>
        <v>101096</v>
      </c>
      <c r="AY229" s="6"/>
      <c r="AZ229" s="6">
        <f t="shared" si="121"/>
        <v>101096</v>
      </c>
    </row>
    <row r="230" spans="1:52" ht="11.25" customHeight="1">
      <c r="A230" s="24" t="s">
        <v>82</v>
      </c>
      <c r="B230" s="21">
        <v>42216</v>
      </c>
      <c r="C230" s="6"/>
      <c r="D230" s="6"/>
      <c r="E230" s="6"/>
      <c r="F230" s="6"/>
      <c r="G230" s="6"/>
      <c r="H230" s="6">
        <f t="shared" si="131"/>
        <v>0</v>
      </c>
      <c r="I230" s="6"/>
      <c r="J230" s="6"/>
      <c r="K230" s="6"/>
      <c r="L230" s="6"/>
      <c r="M230" s="6"/>
      <c r="N230" s="6"/>
      <c r="O230" s="6"/>
      <c r="P230" s="6"/>
      <c r="Q230" s="6">
        <f t="shared" si="132"/>
        <v>0</v>
      </c>
      <c r="R230" s="22">
        <f t="shared" si="133"/>
        <v>0</v>
      </c>
      <c r="S230" s="6">
        <v>19102</v>
      </c>
      <c r="T230" s="6"/>
      <c r="U230" s="6"/>
      <c r="V230" s="6"/>
      <c r="W230" s="6">
        <f t="shared" si="135"/>
        <v>0</v>
      </c>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f t="shared" si="134"/>
        <v>0</v>
      </c>
      <c r="AX230" s="22">
        <f t="shared" si="113"/>
        <v>19102</v>
      </c>
      <c r="AY230" s="6"/>
      <c r="AZ230" s="6">
        <f t="shared" si="121"/>
        <v>19102</v>
      </c>
    </row>
    <row r="231" spans="1:52" ht="11.25" customHeight="1">
      <c r="A231" s="24" t="s">
        <v>82</v>
      </c>
      <c r="B231" s="21">
        <v>42247</v>
      </c>
      <c r="C231" s="6"/>
      <c r="D231" s="6"/>
      <c r="E231" s="6"/>
      <c r="F231" s="6"/>
      <c r="G231" s="6">
        <v>10700</v>
      </c>
      <c r="H231" s="6">
        <f t="shared" si="131"/>
        <v>10700</v>
      </c>
      <c r="I231" s="6"/>
      <c r="J231" s="6"/>
      <c r="K231" s="6"/>
      <c r="L231" s="6"/>
      <c r="M231" s="6"/>
      <c r="N231" s="6"/>
      <c r="O231" s="6"/>
      <c r="P231" s="6"/>
      <c r="Q231" s="6">
        <f t="shared" si="132"/>
        <v>0</v>
      </c>
      <c r="R231" s="22">
        <f t="shared" si="133"/>
        <v>10700</v>
      </c>
      <c r="S231" s="6">
        <v>28201</v>
      </c>
      <c r="T231" s="6"/>
      <c r="U231" s="6"/>
      <c r="V231" s="6"/>
      <c r="W231" s="6">
        <f t="shared" si="135"/>
        <v>0</v>
      </c>
      <c r="X231" s="6">
        <v>6600</v>
      </c>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f t="shared" si="134"/>
        <v>0</v>
      </c>
      <c r="AX231" s="22">
        <f t="shared" si="113"/>
        <v>34801</v>
      </c>
      <c r="AY231" s="6"/>
      <c r="AZ231" s="6">
        <f t="shared" si="121"/>
        <v>28201</v>
      </c>
    </row>
    <row r="232" spans="1:52" ht="11.25" customHeight="1">
      <c r="A232" s="24" t="s">
        <v>82</v>
      </c>
      <c r="B232" s="21">
        <v>42277</v>
      </c>
      <c r="C232" s="6"/>
      <c r="D232" s="6"/>
      <c r="E232" s="6"/>
      <c r="F232" s="6"/>
      <c r="G232" s="6"/>
      <c r="H232" s="6">
        <f t="shared" si="131"/>
        <v>0</v>
      </c>
      <c r="I232" s="6"/>
      <c r="J232" s="6"/>
      <c r="K232" s="6"/>
      <c r="L232" s="6"/>
      <c r="M232" s="6"/>
      <c r="N232" s="6"/>
      <c r="O232" s="6"/>
      <c r="P232" s="6"/>
      <c r="Q232" s="6">
        <f t="shared" si="132"/>
        <v>0</v>
      </c>
      <c r="R232" s="22">
        <f t="shared" si="133"/>
        <v>0</v>
      </c>
      <c r="S232" s="6">
        <v>8519</v>
      </c>
      <c r="T232" s="6"/>
      <c r="U232" s="6"/>
      <c r="V232" s="6"/>
      <c r="W232" s="6">
        <f t="shared" si="135"/>
        <v>0</v>
      </c>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f t="shared" si="134"/>
        <v>0</v>
      </c>
      <c r="AX232" s="22">
        <f t="shared" si="113"/>
        <v>8519</v>
      </c>
      <c r="AY232" s="6"/>
      <c r="AZ232" s="6">
        <f t="shared" si="121"/>
        <v>8519</v>
      </c>
    </row>
    <row r="233" spans="1:52" ht="11.25" customHeight="1">
      <c r="A233" s="24" t="s">
        <v>82</v>
      </c>
      <c r="B233" s="21">
        <v>42308</v>
      </c>
      <c r="C233" s="6"/>
      <c r="D233" s="6"/>
      <c r="E233" s="6"/>
      <c r="F233" s="6"/>
      <c r="G233" s="6">
        <v>8000</v>
      </c>
      <c r="H233" s="6">
        <f t="shared" si="131"/>
        <v>8000</v>
      </c>
      <c r="I233" s="6"/>
      <c r="J233" s="6"/>
      <c r="K233" s="6"/>
      <c r="L233" s="6"/>
      <c r="M233" s="6"/>
      <c r="N233" s="6"/>
      <c r="O233" s="6"/>
      <c r="P233" s="6"/>
      <c r="Q233" s="6">
        <f t="shared" si="132"/>
        <v>0</v>
      </c>
      <c r="R233" s="22">
        <f t="shared" si="133"/>
        <v>8000</v>
      </c>
      <c r="S233" s="6">
        <v>44300</v>
      </c>
      <c r="T233" s="6"/>
      <c r="U233" s="6"/>
      <c r="V233" s="6"/>
      <c r="W233" s="6">
        <f t="shared" si="135"/>
        <v>0</v>
      </c>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f t="shared" si="134"/>
        <v>0</v>
      </c>
      <c r="AX233" s="22">
        <f t="shared" si="113"/>
        <v>44300</v>
      </c>
      <c r="AY233" s="6"/>
      <c r="AZ233" s="6">
        <f t="shared" si="121"/>
        <v>44300</v>
      </c>
    </row>
    <row r="234" spans="1:52" ht="11.25" customHeight="1">
      <c r="A234" s="24" t="s">
        <v>82</v>
      </c>
      <c r="B234" s="21">
        <v>42338</v>
      </c>
      <c r="C234" s="6"/>
      <c r="D234" s="6"/>
      <c r="E234" s="6"/>
      <c r="F234" s="6"/>
      <c r="G234" s="6"/>
      <c r="H234" s="6">
        <f t="shared" si="131"/>
        <v>0</v>
      </c>
      <c r="I234" s="6"/>
      <c r="J234" s="6"/>
      <c r="K234" s="6"/>
      <c r="L234" s="6"/>
      <c r="M234" s="6"/>
      <c r="N234" s="6"/>
      <c r="O234" s="6"/>
      <c r="P234" s="6"/>
      <c r="Q234" s="6">
        <f t="shared" si="132"/>
        <v>0</v>
      </c>
      <c r="R234" s="22">
        <f t="shared" si="133"/>
        <v>0</v>
      </c>
      <c r="S234" s="6"/>
      <c r="T234" s="6"/>
      <c r="U234" s="6"/>
      <c r="V234" s="6"/>
      <c r="W234" s="6">
        <f t="shared" si="135"/>
        <v>0</v>
      </c>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f t="shared" si="134"/>
        <v>0</v>
      </c>
      <c r="AX234" s="22">
        <f t="shared" si="113"/>
        <v>0</v>
      </c>
      <c r="AY234" s="6"/>
      <c r="AZ234" s="6">
        <f t="shared" si="121"/>
        <v>0</v>
      </c>
    </row>
    <row r="235" spans="1:59" s="59" customFormat="1" ht="11.25" customHeight="1">
      <c r="A235" s="25" t="s">
        <v>82</v>
      </c>
      <c r="B235" s="25" t="s">
        <v>20</v>
      </c>
      <c r="C235" s="58">
        <f aca="true" t="shared" si="136" ref="C235:AV235">SUM(C223:C234)</f>
        <v>0</v>
      </c>
      <c r="D235" s="58">
        <f t="shared" si="136"/>
        <v>0</v>
      </c>
      <c r="E235" s="58">
        <f t="shared" si="136"/>
        <v>0</v>
      </c>
      <c r="F235" s="58">
        <f t="shared" si="136"/>
        <v>0</v>
      </c>
      <c r="G235" s="58">
        <f t="shared" si="136"/>
        <v>28700</v>
      </c>
      <c r="H235" s="58">
        <f t="shared" si="136"/>
        <v>28700</v>
      </c>
      <c r="I235" s="58">
        <f t="shared" si="136"/>
        <v>0</v>
      </c>
      <c r="J235" s="58">
        <f t="shared" si="136"/>
        <v>0</v>
      </c>
      <c r="K235" s="58">
        <f t="shared" si="136"/>
        <v>0</v>
      </c>
      <c r="L235" s="58">
        <f>SUM(L223:L234)</f>
        <v>0</v>
      </c>
      <c r="M235" s="58"/>
      <c r="N235" s="58"/>
      <c r="O235" s="58"/>
      <c r="P235" s="58"/>
      <c r="Q235" s="58">
        <f>SUM(Q223:Q234)</f>
        <v>0</v>
      </c>
      <c r="R235" s="58">
        <f>SUM(R223:R234)</f>
        <v>28700</v>
      </c>
      <c r="S235" s="58">
        <f t="shared" si="136"/>
        <v>273503</v>
      </c>
      <c r="T235" s="58">
        <f>SUM(T223:T234)</f>
        <v>0</v>
      </c>
      <c r="U235" s="58">
        <f>SUM(U223:U234)</f>
        <v>0</v>
      </c>
      <c r="V235" s="58">
        <f>SUM(V223:V234)</f>
        <v>0</v>
      </c>
      <c r="W235" s="58">
        <f t="shared" si="136"/>
        <v>0</v>
      </c>
      <c r="X235" s="58">
        <f t="shared" si="136"/>
        <v>18600</v>
      </c>
      <c r="Y235" s="58">
        <f t="shared" si="136"/>
        <v>0</v>
      </c>
      <c r="Z235" s="58">
        <f t="shared" si="136"/>
        <v>0</v>
      </c>
      <c r="AA235" s="58">
        <f t="shared" si="136"/>
        <v>0</v>
      </c>
      <c r="AB235" s="58">
        <f t="shared" si="136"/>
        <v>0</v>
      </c>
      <c r="AC235" s="58">
        <f t="shared" si="136"/>
        <v>0</v>
      </c>
      <c r="AD235" s="58">
        <f t="shared" si="136"/>
        <v>0</v>
      </c>
      <c r="AE235" s="58">
        <f t="shared" si="136"/>
        <v>0</v>
      </c>
      <c r="AF235" s="58">
        <f t="shared" si="136"/>
        <v>0</v>
      </c>
      <c r="AG235" s="58">
        <f t="shared" si="136"/>
        <v>0</v>
      </c>
      <c r="AH235" s="58">
        <f t="shared" si="136"/>
        <v>0</v>
      </c>
      <c r="AI235" s="58">
        <f t="shared" si="136"/>
        <v>0</v>
      </c>
      <c r="AJ235" s="58">
        <f t="shared" si="136"/>
        <v>0</v>
      </c>
      <c r="AK235" s="58">
        <f t="shared" si="136"/>
        <v>0</v>
      </c>
      <c r="AL235" s="58">
        <f t="shared" si="136"/>
        <v>0</v>
      </c>
      <c r="AM235" s="58">
        <f t="shared" si="136"/>
        <v>0</v>
      </c>
      <c r="AN235" s="58">
        <f t="shared" si="136"/>
        <v>0</v>
      </c>
      <c r="AO235" s="58">
        <f t="shared" si="136"/>
        <v>0</v>
      </c>
      <c r="AP235" s="58">
        <f t="shared" si="136"/>
        <v>0</v>
      </c>
      <c r="AQ235" s="58">
        <f t="shared" si="136"/>
        <v>0</v>
      </c>
      <c r="AR235" s="58">
        <f>SUM(AR223:AR234)</f>
        <v>0</v>
      </c>
      <c r="AS235" s="58">
        <f t="shared" si="136"/>
        <v>0</v>
      </c>
      <c r="AT235" s="58">
        <f t="shared" si="136"/>
        <v>0</v>
      </c>
      <c r="AU235" s="58">
        <f t="shared" si="136"/>
        <v>0</v>
      </c>
      <c r="AV235" s="58">
        <f t="shared" si="136"/>
        <v>0</v>
      </c>
      <c r="AW235" s="58">
        <f>SUM(AW223:AW234)</f>
        <v>0</v>
      </c>
      <c r="AX235" s="58">
        <f t="shared" si="113"/>
        <v>292103</v>
      </c>
      <c r="AY235" s="58"/>
      <c r="AZ235" s="58">
        <f t="shared" si="121"/>
        <v>273503</v>
      </c>
      <c r="BA235" s="58">
        <f aca="true" t="shared" si="137" ref="BA235:BG235">SUM(BA223:BA234)</f>
        <v>0</v>
      </c>
      <c r="BB235" s="58">
        <f t="shared" si="137"/>
        <v>0</v>
      </c>
      <c r="BC235" s="58">
        <f t="shared" si="137"/>
        <v>0</v>
      </c>
      <c r="BD235" s="58">
        <f t="shared" si="137"/>
        <v>0</v>
      </c>
      <c r="BE235" s="58">
        <f t="shared" si="137"/>
        <v>0</v>
      </c>
      <c r="BF235" s="58">
        <f t="shared" si="137"/>
        <v>0</v>
      </c>
      <c r="BG235" s="58">
        <f t="shared" si="137"/>
        <v>0</v>
      </c>
    </row>
    <row r="236" spans="1:50" ht="11.25" customHeight="1">
      <c r="A236" s="20" t="s">
        <v>15</v>
      </c>
      <c r="B236" s="21">
        <v>42004</v>
      </c>
      <c r="H236" s="6">
        <f aca="true" t="shared" si="138" ref="H236:H247">SUM(F236:G236)</f>
        <v>0</v>
      </c>
      <c r="Q236" s="6">
        <f aca="true" t="shared" si="139" ref="Q236:Q247">SUM(L236:P236)</f>
        <v>0</v>
      </c>
      <c r="R236" s="22">
        <f aca="true" t="shared" si="140" ref="R236:R247">SUM(C236:E236)+SUM(H236:K236)+Q236</f>
        <v>0</v>
      </c>
      <c r="W236" s="6">
        <f>T236+V236+U236</f>
        <v>0</v>
      </c>
      <c r="AM236" s="6"/>
      <c r="AN236" s="6"/>
      <c r="AO236" s="6"/>
      <c r="AP236" s="6"/>
      <c r="AX236" s="22">
        <f t="shared" si="113"/>
        <v>0</v>
      </c>
    </row>
    <row r="237" spans="1:50" ht="11.25" customHeight="1">
      <c r="A237" s="24" t="s">
        <v>15</v>
      </c>
      <c r="B237" s="21">
        <v>42035</v>
      </c>
      <c r="H237" s="6">
        <f t="shared" si="138"/>
        <v>0</v>
      </c>
      <c r="Q237" s="6">
        <f t="shared" si="139"/>
        <v>0</v>
      </c>
      <c r="R237" s="22">
        <f t="shared" si="140"/>
        <v>0</v>
      </c>
      <c r="W237" s="6">
        <f aca="true" t="shared" si="141" ref="W237:W247">T237+V237+U237</f>
        <v>0</v>
      </c>
      <c r="AM237" s="6"/>
      <c r="AN237" s="6"/>
      <c r="AO237" s="6"/>
      <c r="AP237" s="6"/>
      <c r="AX237" s="22">
        <f t="shared" si="113"/>
        <v>0</v>
      </c>
    </row>
    <row r="238" spans="1:50" ht="11.25" customHeight="1">
      <c r="A238" s="24" t="s">
        <v>15</v>
      </c>
      <c r="B238" s="21">
        <v>42063</v>
      </c>
      <c r="H238" s="6">
        <f t="shared" si="138"/>
        <v>0</v>
      </c>
      <c r="Q238" s="6">
        <f t="shared" si="139"/>
        <v>0</v>
      </c>
      <c r="R238" s="22">
        <f t="shared" si="140"/>
        <v>0</v>
      </c>
      <c r="W238" s="6">
        <f t="shared" si="141"/>
        <v>0</v>
      </c>
      <c r="Z238" s="6"/>
      <c r="AG238" s="6"/>
      <c r="AM238" s="6"/>
      <c r="AN238" s="6"/>
      <c r="AO238" s="6"/>
      <c r="AP238" s="6"/>
      <c r="AX238" s="22">
        <f t="shared" si="113"/>
        <v>0</v>
      </c>
    </row>
    <row r="239" spans="1:50" ht="11.25" customHeight="1">
      <c r="A239" s="24" t="s">
        <v>15</v>
      </c>
      <c r="B239" s="21">
        <v>42094</v>
      </c>
      <c r="H239" s="6">
        <f t="shared" si="138"/>
        <v>0</v>
      </c>
      <c r="Q239" s="6">
        <f t="shared" si="139"/>
        <v>0</v>
      </c>
      <c r="R239" s="22">
        <f t="shared" si="140"/>
        <v>0</v>
      </c>
      <c r="W239" s="6">
        <f t="shared" si="141"/>
        <v>0</v>
      </c>
      <c r="Z239" s="6"/>
      <c r="AG239" s="6"/>
      <c r="AM239" s="6"/>
      <c r="AN239" s="6"/>
      <c r="AO239" s="6"/>
      <c r="AP239" s="6"/>
      <c r="AX239" s="22">
        <f t="shared" si="113"/>
        <v>0</v>
      </c>
    </row>
    <row r="240" spans="1:50" ht="11.25" customHeight="1">
      <c r="A240" s="24" t="s">
        <v>15</v>
      </c>
      <c r="B240" s="21">
        <v>42124</v>
      </c>
      <c r="H240" s="6">
        <f t="shared" si="138"/>
        <v>0</v>
      </c>
      <c r="Q240" s="6">
        <f t="shared" si="139"/>
        <v>0</v>
      </c>
      <c r="R240" s="22">
        <f t="shared" si="140"/>
        <v>0</v>
      </c>
      <c r="W240" s="6">
        <f t="shared" si="141"/>
        <v>0</v>
      </c>
      <c r="AM240" s="6"/>
      <c r="AN240" s="6"/>
      <c r="AO240" s="6"/>
      <c r="AP240" s="6"/>
      <c r="AX240" s="22">
        <f t="shared" si="113"/>
        <v>0</v>
      </c>
    </row>
    <row r="241" spans="1:50" ht="11.25" customHeight="1">
      <c r="A241" s="116" t="s">
        <v>15</v>
      </c>
      <c r="B241" s="21">
        <v>42155</v>
      </c>
      <c r="H241" s="6">
        <f t="shared" si="138"/>
        <v>0</v>
      </c>
      <c r="Q241" s="6">
        <f t="shared" si="139"/>
        <v>0</v>
      </c>
      <c r="R241" s="22">
        <f t="shared" si="140"/>
        <v>0</v>
      </c>
      <c r="W241" s="6">
        <f t="shared" si="141"/>
        <v>0</v>
      </c>
      <c r="AM241" s="6"/>
      <c r="AN241" s="6"/>
      <c r="AO241" s="6"/>
      <c r="AP241" s="6"/>
      <c r="AX241" s="22">
        <f t="shared" si="113"/>
        <v>0</v>
      </c>
    </row>
    <row r="242" spans="1:50" ht="11.25" customHeight="1">
      <c r="A242" s="24" t="s">
        <v>15</v>
      </c>
      <c r="B242" s="21">
        <v>42185</v>
      </c>
      <c r="H242" s="6">
        <f t="shared" si="138"/>
        <v>0</v>
      </c>
      <c r="Q242" s="6">
        <f t="shared" si="139"/>
        <v>0</v>
      </c>
      <c r="R242" s="22">
        <f t="shared" si="140"/>
        <v>0</v>
      </c>
      <c r="W242" s="6">
        <f t="shared" si="141"/>
        <v>0</v>
      </c>
      <c r="AM242" s="6"/>
      <c r="AN242" s="6"/>
      <c r="AO242" s="6"/>
      <c r="AP242" s="6"/>
      <c r="AX242" s="22">
        <f t="shared" si="113"/>
        <v>0</v>
      </c>
    </row>
    <row r="243" spans="1:50" ht="11.25" customHeight="1">
      <c r="A243" s="24" t="s">
        <v>15</v>
      </c>
      <c r="B243" s="21">
        <v>42216</v>
      </c>
      <c r="H243" s="6">
        <f t="shared" si="138"/>
        <v>0</v>
      </c>
      <c r="Q243" s="6">
        <f t="shared" si="139"/>
        <v>0</v>
      </c>
      <c r="R243" s="22">
        <f t="shared" si="140"/>
        <v>0</v>
      </c>
      <c r="W243" s="6">
        <f t="shared" si="141"/>
        <v>0</v>
      </c>
      <c r="AM243" s="6"/>
      <c r="AN243" s="6"/>
      <c r="AO243" s="6"/>
      <c r="AP243" s="6"/>
      <c r="AX243" s="22">
        <f t="shared" si="113"/>
        <v>0</v>
      </c>
    </row>
    <row r="244" spans="1:50" ht="11.25" customHeight="1">
      <c r="A244" s="24" t="s">
        <v>15</v>
      </c>
      <c r="B244" s="21">
        <v>42247</v>
      </c>
      <c r="H244" s="6">
        <f t="shared" si="138"/>
        <v>0</v>
      </c>
      <c r="Q244" s="6">
        <f t="shared" si="139"/>
        <v>0</v>
      </c>
      <c r="R244" s="22">
        <f t="shared" si="140"/>
        <v>0</v>
      </c>
      <c r="U244" s="6"/>
      <c r="W244" s="6">
        <f t="shared" si="141"/>
        <v>0</v>
      </c>
      <c r="AM244" s="6"/>
      <c r="AN244" s="6"/>
      <c r="AO244" s="6"/>
      <c r="AP244" s="6"/>
      <c r="AW244" s="6">
        <f>SUM(AC244:AV244)</f>
        <v>0</v>
      </c>
      <c r="AX244" s="22">
        <f t="shared" si="113"/>
        <v>0</v>
      </c>
    </row>
    <row r="245" spans="1:50" ht="11.25" customHeight="1">
      <c r="A245" s="24" t="s">
        <v>15</v>
      </c>
      <c r="B245" s="21">
        <v>42277</v>
      </c>
      <c r="H245" s="6">
        <f t="shared" si="138"/>
        <v>0</v>
      </c>
      <c r="Q245" s="6">
        <f t="shared" si="139"/>
        <v>0</v>
      </c>
      <c r="R245" s="22">
        <f t="shared" si="140"/>
        <v>0</v>
      </c>
      <c r="T245" s="6"/>
      <c r="W245" s="6">
        <f t="shared" si="141"/>
        <v>0</v>
      </c>
      <c r="AM245" s="6"/>
      <c r="AN245" s="6"/>
      <c r="AO245" s="6"/>
      <c r="AP245" s="6"/>
      <c r="AX245" s="22">
        <f t="shared" si="113"/>
        <v>0</v>
      </c>
    </row>
    <row r="246" spans="1:50" ht="11.25" customHeight="1">
      <c r="A246" s="24" t="s">
        <v>15</v>
      </c>
      <c r="B246" s="21">
        <v>42308</v>
      </c>
      <c r="H246" s="6">
        <f t="shared" si="138"/>
        <v>0</v>
      </c>
      <c r="Q246" s="6">
        <f t="shared" si="139"/>
        <v>0</v>
      </c>
      <c r="R246" s="22">
        <f t="shared" si="140"/>
        <v>0</v>
      </c>
      <c r="W246" s="6">
        <f t="shared" si="141"/>
        <v>0</v>
      </c>
      <c r="AM246" s="6"/>
      <c r="AN246" s="6"/>
      <c r="AO246" s="6"/>
      <c r="AP246" s="6"/>
      <c r="AX246" s="22">
        <f t="shared" si="113"/>
        <v>0</v>
      </c>
    </row>
    <row r="247" spans="1:50" ht="11.25" customHeight="1">
      <c r="A247" s="26" t="s">
        <v>15</v>
      </c>
      <c r="B247" s="21">
        <v>42338</v>
      </c>
      <c r="H247" s="6">
        <f t="shared" si="138"/>
        <v>0</v>
      </c>
      <c r="Q247" s="6">
        <f t="shared" si="139"/>
        <v>0</v>
      </c>
      <c r="R247" s="22">
        <f t="shared" si="140"/>
        <v>0</v>
      </c>
      <c r="W247" s="6">
        <f t="shared" si="141"/>
        <v>0</v>
      </c>
      <c r="AM247" s="28"/>
      <c r="AN247" s="28"/>
      <c r="AO247" s="28"/>
      <c r="AP247" s="28"/>
      <c r="AX247" s="22">
        <f t="shared" si="113"/>
        <v>0</v>
      </c>
    </row>
    <row r="248" spans="1:59" s="59" customFormat="1" ht="11.25" customHeight="1">
      <c r="A248" s="25" t="s">
        <v>15</v>
      </c>
      <c r="B248" s="25" t="s">
        <v>20</v>
      </c>
      <c r="C248" s="58">
        <f aca="true" t="shared" si="142" ref="C248:L248">SUM(C236:C247)</f>
        <v>0</v>
      </c>
      <c r="D248" s="58">
        <f t="shared" si="142"/>
        <v>0</v>
      </c>
      <c r="E248" s="58">
        <f t="shared" si="142"/>
        <v>0</v>
      </c>
      <c r="F248" s="58">
        <f t="shared" si="142"/>
        <v>0</v>
      </c>
      <c r="G248" s="58">
        <f t="shared" si="142"/>
        <v>0</v>
      </c>
      <c r="H248" s="58">
        <f t="shared" si="142"/>
        <v>0</v>
      </c>
      <c r="I248" s="58">
        <f t="shared" si="142"/>
        <v>0</v>
      </c>
      <c r="J248" s="58">
        <f t="shared" si="142"/>
        <v>0</v>
      </c>
      <c r="K248" s="58">
        <f t="shared" si="142"/>
        <v>0</v>
      </c>
      <c r="L248" s="58">
        <f t="shared" si="142"/>
        <v>0</v>
      </c>
      <c r="M248" s="58"/>
      <c r="N248" s="58"/>
      <c r="O248" s="58"/>
      <c r="P248" s="58"/>
      <c r="Q248" s="58">
        <f aca="true" t="shared" si="143" ref="Q248:AV248">SUM(Q236:Q247)</f>
        <v>0</v>
      </c>
      <c r="R248" s="58">
        <f t="shared" si="143"/>
        <v>0</v>
      </c>
      <c r="S248" s="58">
        <f t="shared" si="143"/>
        <v>0</v>
      </c>
      <c r="T248" s="58">
        <f t="shared" si="143"/>
        <v>0</v>
      </c>
      <c r="U248" s="58">
        <f>SUM(U236:U247)</f>
        <v>0</v>
      </c>
      <c r="V248" s="58">
        <f t="shared" si="143"/>
        <v>0</v>
      </c>
      <c r="W248" s="58">
        <f t="shared" si="143"/>
        <v>0</v>
      </c>
      <c r="X248" s="58">
        <f t="shared" si="143"/>
        <v>0</v>
      </c>
      <c r="Y248" s="58">
        <f t="shared" si="143"/>
        <v>0</v>
      </c>
      <c r="Z248" s="58">
        <f t="shared" si="143"/>
        <v>0</v>
      </c>
      <c r="AA248" s="58">
        <f t="shared" si="143"/>
        <v>0</v>
      </c>
      <c r="AB248" s="58">
        <f t="shared" si="143"/>
        <v>0</v>
      </c>
      <c r="AC248" s="58">
        <f t="shared" si="143"/>
        <v>0</v>
      </c>
      <c r="AD248" s="58">
        <f t="shared" si="143"/>
        <v>0</v>
      </c>
      <c r="AE248" s="58">
        <f t="shared" si="143"/>
        <v>0</v>
      </c>
      <c r="AF248" s="58">
        <f t="shared" si="143"/>
        <v>0</v>
      </c>
      <c r="AG248" s="58">
        <f t="shared" si="143"/>
        <v>0</v>
      </c>
      <c r="AH248" s="58">
        <f t="shared" si="143"/>
        <v>0</v>
      </c>
      <c r="AI248" s="58">
        <f t="shared" si="143"/>
        <v>0</v>
      </c>
      <c r="AJ248" s="58">
        <f t="shared" si="143"/>
        <v>0</v>
      </c>
      <c r="AK248" s="58">
        <f t="shared" si="143"/>
        <v>0</v>
      </c>
      <c r="AL248" s="58">
        <f t="shared" si="143"/>
        <v>0</v>
      </c>
      <c r="AM248" s="58">
        <f t="shared" si="143"/>
        <v>0</v>
      </c>
      <c r="AN248" s="58">
        <f t="shared" si="143"/>
        <v>0</v>
      </c>
      <c r="AO248" s="58">
        <f t="shared" si="143"/>
        <v>0</v>
      </c>
      <c r="AP248" s="58">
        <f t="shared" si="143"/>
        <v>0</v>
      </c>
      <c r="AQ248" s="58">
        <f t="shared" si="143"/>
        <v>0</v>
      </c>
      <c r="AR248" s="58">
        <f>SUM(AR236:AR247)</f>
        <v>0</v>
      </c>
      <c r="AS248" s="58">
        <f t="shared" si="143"/>
        <v>0</v>
      </c>
      <c r="AT248" s="58">
        <f t="shared" si="143"/>
        <v>0</v>
      </c>
      <c r="AU248" s="58">
        <f t="shared" si="143"/>
        <v>0</v>
      </c>
      <c r="AV248" s="58">
        <f t="shared" si="143"/>
        <v>0</v>
      </c>
      <c r="AW248" s="58">
        <f>SUM(AW236:AW247)</f>
        <v>0</v>
      </c>
      <c r="AX248" s="58">
        <f t="shared" si="113"/>
        <v>0</v>
      </c>
      <c r="AY248" s="58">
        <f aca="true" t="shared" si="144" ref="AY248:BG248">SUM(AY236:AY247)</f>
        <v>0</v>
      </c>
      <c r="AZ248" s="58">
        <f t="shared" si="144"/>
        <v>0</v>
      </c>
      <c r="BA248" s="58">
        <f t="shared" si="144"/>
        <v>0</v>
      </c>
      <c r="BB248" s="58">
        <f t="shared" si="144"/>
        <v>0</v>
      </c>
      <c r="BC248" s="58">
        <f t="shared" si="144"/>
        <v>0</v>
      </c>
      <c r="BD248" s="58">
        <f t="shared" si="144"/>
        <v>0</v>
      </c>
      <c r="BE248" s="58">
        <f t="shared" si="144"/>
        <v>0</v>
      </c>
      <c r="BF248" s="58">
        <f t="shared" si="144"/>
        <v>0</v>
      </c>
      <c r="BG248" s="58">
        <f t="shared" si="144"/>
        <v>0</v>
      </c>
    </row>
    <row r="249" spans="39:42" ht="13.5">
      <c r="AM249" s="6"/>
      <c r="AN249" s="6"/>
      <c r="AO249" s="6"/>
      <c r="AP249" s="6"/>
    </row>
    <row r="250" spans="39:42" ht="13.5">
      <c r="AM250" s="6"/>
      <c r="AN250" s="6"/>
      <c r="AO250" s="6"/>
      <c r="AP250" s="6"/>
    </row>
    <row r="251" spans="39:42" ht="13.5">
      <c r="AM251" s="6"/>
      <c r="AN251" s="6"/>
      <c r="AO251" s="6"/>
      <c r="AP251" s="6"/>
    </row>
    <row r="252" spans="1:42" ht="13.5">
      <c r="A252" s="94"/>
      <c r="O252" s="94"/>
      <c r="AM252" s="6"/>
      <c r="AN252" s="6"/>
      <c r="AO252" s="6"/>
      <c r="AP252" s="6"/>
    </row>
    <row r="253" spans="1:42" ht="13.5">
      <c r="A253" s="94"/>
      <c r="O253" s="94"/>
      <c r="AM253" s="6"/>
      <c r="AN253" s="6"/>
      <c r="AO253" s="6"/>
      <c r="AP253" s="6"/>
    </row>
    <row r="254" spans="1:42" ht="13.5">
      <c r="A254" s="94"/>
      <c r="AM254" s="6"/>
      <c r="AN254" s="6"/>
      <c r="AO254" s="6"/>
      <c r="AP254" s="6"/>
    </row>
    <row r="255" spans="1:42" ht="13.5">
      <c r="A255" s="94"/>
      <c r="AM255" s="6"/>
      <c r="AN255" s="6"/>
      <c r="AO255" s="6"/>
      <c r="AP255" s="6"/>
    </row>
    <row r="256" spans="39:42" ht="13.5">
      <c r="AM256" s="6"/>
      <c r="AN256" s="6"/>
      <c r="AO256" s="6"/>
      <c r="AP256" s="6"/>
    </row>
    <row r="257" spans="39:42" ht="13.5">
      <c r="AM257" s="6"/>
      <c r="AN257" s="6"/>
      <c r="AO257" s="6"/>
      <c r="AP257" s="6"/>
    </row>
    <row r="258" spans="1:42" ht="13.5">
      <c r="A258" s="94"/>
      <c r="AM258" s="6"/>
      <c r="AN258" s="6"/>
      <c r="AO258" s="6"/>
      <c r="AP258" s="6"/>
    </row>
    <row r="259" spans="1:42" ht="13.5">
      <c r="A259" s="94"/>
      <c r="AM259" s="6"/>
      <c r="AN259" s="6"/>
      <c r="AO259" s="6"/>
      <c r="AP259" s="6"/>
    </row>
    <row r="260" spans="39:42" ht="13.5">
      <c r="AM260" s="6"/>
      <c r="AN260" s="6"/>
      <c r="AO260" s="6"/>
      <c r="AP260" s="6"/>
    </row>
    <row r="261" spans="39:42" ht="13.5">
      <c r="AM261" s="6"/>
      <c r="AN261" s="6"/>
      <c r="AO261" s="6"/>
      <c r="AP261" s="6"/>
    </row>
    <row r="262" spans="39:42" ht="13.5">
      <c r="AM262" s="6"/>
      <c r="AN262" s="6"/>
      <c r="AO262" s="6"/>
      <c r="AP262" s="6"/>
    </row>
    <row r="263" spans="39:42" ht="13.5">
      <c r="AM263" s="6"/>
      <c r="AN263" s="6"/>
      <c r="AO263" s="6"/>
      <c r="AP263" s="6"/>
    </row>
    <row r="264" spans="39:42" ht="13.5">
      <c r="AM264" s="6"/>
      <c r="AN264" s="6"/>
      <c r="AO264" s="6"/>
      <c r="AP264" s="6"/>
    </row>
    <row r="265" spans="39:42" ht="13.5">
      <c r="AM265" s="6"/>
      <c r="AN265" s="6"/>
      <c r="AO265" s="6"/>
      <c r="AP265" s="6"/>
    </row>
    <row r="266" spans="39:42" ht="13.5">
      <c r="AM266" s="6"/>
      <c r="AN266" s="6"/>
      <c r="AO266" s="6"/>
      <c r="AP266" s="6"/>
    </row>
    <row r="267" spans="39:42" ht="13.5">
      <c r="AM267" s="6"/>
      <c r="AN267" s="6"/>
      <c r="AO267" s="6"/>
      <c r="AP267" s="6"/>
    </row>
    <row r="268" spans="39:42" ht="13.5">
      <c r="AM268" s="6"/>
      <c r="AN268" s="6"/>
      <c r="AO268" s="6"/>
      <c r="AP268" s="6"/>
    </row>
    <row r="269" spans="39:42" ht="13.5">
      <c r="AM269" s="6"/>
      <c r="AN269" s="6"/>
      <c r="AO269" s="6"/>
      <c r="AP269" s="6"/>
    </row>
    <row r="270" spans="39:42" ht="13.5">
      <c r="AM270" s="6"/>
      <c r="AN270" s="6"/>
      <c r="AO270" s="6"/>
      <c r="AP270" s="6"/>
    </row>
    <row r="271" spans="39:42" ht="13.5">
      <c r="AM271" s="6"/>
      <c r="AN271" s="6"/>
      <c r="AO271" s="6"/>
      <c r="AP271" s="6"/>
    </row>
    <row r="272" spans="39:42" ht="13.5">
      <c r="AM272" s="6"/>
      <c r="AN272" s="6"/>
      <c r="AO272" s="6"/>
      <c r="AP272" s="6"/>
    </row>
    <row r="273" spans="39:42" ht="13.5">
      <c r="AM273" s="6"/>
      <c r="AN273" s="6"/>
      <c r="AO273" s="6"/>
      <c r="AP273" s="6"/>
    </row>
    <row r="274" spans="39:42" ht="13.5">
      <c r="AM274" s="6"/>
      <c r="AN274" s="6"/>
      <c r="AO274" s="6"/>
      <c r="AP274" s="6"/>
    </row>
    <row r="275" spans="39:42" ht="13.5">
      <c r="AM275" s="6"/>
      <c r="AN275" s="6"/>
      <c r="AO275" s="6"/>
      <c r="AP275" s="6"/>
    </row>
  </sheetData>
  <sheetProtection/>
  <autoFilter ref="A1:B249"/>
  <printOptions horizontalCentered="1" verticalCentered="1"/>
  <pageMargins left="0.75" right="0.75" top="1" bottom="1" header="0" footer="0"/>
  <pageSetup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5" customHeight="1">
      <c r="A1" s="91" t="s">
        <v>41</v>
      </c>
    </row>
    <row r="2" ht="18" customHeight="1">
      <c r="A2" s="93" t="s">
        <v>196</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()'!C7</f>
        <v>0</v>
      </c>
      <c r="C4" s="41">
        <f>'CtroExp ()'!D7</f>
        <v>0</v>
      </c>
      <c r="D4" s="41">
        <f>'CtroExp ()'!E7</f>
        <v>0</v>
      </c>
      <c r="E4" s="41">
        <f>'CtroExp ()'!H7</f>
        <v>49718</v>
      </c>
      <c r="F4" s="41">
        <f>'CtroExp ()'!I7</f>
        <v>0</v>
      </c>
      <c r="G4" s="41">
        <f>'CtroExp ()'!J7</f>
        <v>0</v>
      </c>
      <c r="H4" s="41">
        <f>'CtroExp ()'!K7</f>
        <v>0</v>
      </c>
      <c r="I4" s="41">
        <f>'CtroExp ()'!Q7</f>
        <v>0</v>
      </c>
      <c r="J4" s="43">
        <f>SUM(B4:I4)</f>
        <v>49718</v>
      </c>
      <c r="K4" s="41">
        <f>'CtroExp ()'!S7</f>
        <v>0</v>
      </c>
      <c r="L4" s="41">
        <f>'CtroExp ()'!W7</f>
        <v>157825</v>
      </c>
      <c r="M4" s="41">
        <f>'CtroExp ()'!X7</f>
        <v>0</v>
      </c>
      <c r="N4" s="41">
        <f>'CtroExp ()'!Y7</f>
        <v>0</v>
      </c>
      <c r="O4" s="41">
        <f>'CtroExp ()'!Z7</f>
        <v>0</v>
      </c>
      <c r="P4" s="41">
        <f>'CtroExp ()'!AA7</f>
        <v>0</v>
      </c>
      <c r="Q4" s="41">
        <f>'CtroExp ()'!AB7</f>
        <v>9350</v>
      </c>
      <c r="R4" s="41">
        <f>'CtroExp ()'!AW7</f>
        <v>0</v>
      </c>
      <c r="S4" s="41">
        <f>SUM(K4:R4)</f>
        <v>167175</v>
      </c>
      <c r="T4" s="49"/>
    </row>
    <row r="5" spans="1:20" s="44" customFormat="1" ht="12" customHeight="1">
      <c r="A5" s="103" t="s">
        <v>148</v>
      </c>
      <c r="B5" s="41">
        <f>'CtroExp ()'!C20</f>
        <v>0</v>
      </c>
      <c r="C5" s="41">
        <f>'CtroExp ()'!D20</f>
        <v>0</v>
      </c>
      <c r="D5" s="41">
        <f>'CtroExp ()'!E20</f>
        <v>0</v>
      </c>
      <c r="E5" s="41">
        <f>'CtroExp ()'!H20</f>
        <v>180333</v>
      </c>
      <c r="F5" s="41">
        <f>'CtroExp ()'!I20</f>
        <v>0</v>
      </c>
      <c r="G5" s="41">
        <f>'CtroExp ()'!J20</f>
        <v>0</v>
      </c>
      <c r="H5" s="41">
        <f>'CtroExp ()'!K20</f>
        <v>0</v>
      </c>
      <c r="I5" s="41">
        <f>'CtroExp ()'!Q20</f>
        <v>0</v>
      </c>
      <c r="J5" s="43">
        <f>SUM(B5:I5)</f>
        <v>180333</v>
      </c>
      <c r="K5" s="41">
        <f>'CtroExp ()'!S20</f>
        <v>0</v>
      </c>
      <c r="L5" s="41">
        <f>'CtroExp ()'!W20</f>
        <v>569529.185</v>
      </c>
      <c r="M5" s="41">
        <f>'CtroExp ()'!X20</f>
        <v>0</v>
      </c>
      <c r="N5" s="41">
        <f>'CtroExp ()'!Y20</f>
        <v>0</v>
      </c>
      <c r="O5" s="41">
        <f>'CtroExp ()'!Z20</f>
        <v>0</v>
      </c>
      <c r="P5" s="41">
        <f>'CtroExp ()'!AA20</f>
        <v>0</v>
      </c>
      <c r="Q5" s="41">
        <f>'CtroExp ()'!AB20</f>
        <v>0</v>
      </c>
      <c r="R5" s="41">
        <f>'CtroExp ()'!AW20</f>
        <v>2971.33</v>
      </c>
      <c r="S5" s="41">
        <f>SUM(K5:R5)</f>
        <v>572500.515</v>
      </c>
      <c r="T5" s="49"/>
    </row>
    <row r="6" spans="1:20" s="44" customFormat="1" ht="11.25" customHeight="1">
      <c r="A6" s="103" t="s">
        <v>155</v>
      </c>
      <c r="B6" s="41">
        <f>'CtroExp ()'!C33</f>
        <v>0</v>
      </c>
      <c r="C6" s="41">
        <f>'CtroExp ()'!D33</f>
        <v>0</v>
      </c>
      <c r="D6" s="41">
        <f>'CtroExp ()'!E33</f>
        <v>0</v>
      </c>
      <c r="E6" s="41">
        <f>'CtroExp ()'!H33</f>
        <v>24969</v>
      </c>
      <c r="F6" s="41">
        <f>'CtroExp ()'!I33</f>
        <v>0</v>
      </c>
      <c r="G6" s="41">
        <f>'CtroExp ()'!J33</f>
        <v>0</v>
      </c>
      <c r="H6" s="41">
        <f>'CtroExp ()'!K33</f>
        <v>0</v>
      </c>
      <c r="I6" s="41">
        <f>'CtroExp ()'!Q33</f>
        <v>0</v>
      </c>
      <c r="J6" s="43">
        <f>SUM(B6:I6)</f>
        <v>24969</v>
      </c>
      <c r="K6" s="41">
        <f>'CtroExp ()'!S33</f>
        <v>0</v>
      </c>
      <c r="L6" s="41">
        <f>'CtroExp ()'!W33</f>
        <v>105164</v>
      </c>
      <c r="M6" s="41">
        <f>'CtroExp ()'!X33</f>
        <v>8200</v>
      </c>
      <c r="N6" s="41">
        <f>'CtroExp ()'!Y33</f>
        <v>0</v>
      </c>
      <c r="O6" s="41">
        <f>'CtroExp ()'!Z33</f>
        <v>0</v>
      </c>
      <c r="P6" s="41">
        <f>'CtroExp ()'!AA33</f>
        <v>15000</v>
      </c>
      <c r="Q6" s="41">
        <f>'CtroExp ()'!AB33</f>
        <v>3200</v>
      </c>
      <c r="R6" s="41">
        <f>'CtroExp ()'!AW33</f>
        <v>0</v>
      </c>
      <c r="S6" s="41">
        <f>SUM(K6:R6)</f>
        <v>131564</v>
      </c>
      <c r="T6" s="49"/>
    </row>
    <row r="7" spans="1:19" s="44" customFormat="1" ht="11.25" customHeight="1">
      <c r="A7" s="41" t="s">
        <v>10</v>
      </c>
      <c r="B7" s="41">
        <f>'CtroExp ()'!C46</f>
        <v>0</v>
      </c>
      <c r="C7" s="41">
        <f>'CtroExp ()'!D46</f>
        <v>0</v>
      </c>
      <c r="D7" s="41">
        <f>'CtroExp ()'!E46</f>
        <v>0</v>
      </c>
      <c r="E7" s="41">
        <f>'CtroExp ()'!H46</f>
        <v>138800</v>
      </c>
      <c r="F7" s="41">
        <f>'CtroExp ()'!I46</f>
        <v>0</v>
      </c>
      <c r="G7" s="41">
        <f>'CtroExp ()'!J46</f>
        <v>0</v>
      </c>
      <c r="H7" s="41">
        <f>'CtroExp ()'!K46</f>
        <v>0</v>
      </c>
      <c r="I7" s="41">
        <f>'CtroExp ()'!Q46</f>
        <v>0</v>
      </c>
      <c r="J7" s="43">
        <f>SUM(B7:I7)</f>
        <v>138800</v>
      </c>
      <c r="K7" s="41">
        <f>'CtroExp ()'!S46</f>
        <v>0</v>
      </c>
      <c r="L7" s="41">
        <f>'CtroExp ()'!W46</f>
        <v>674068.485</v>
      </c>
      <c r="M7" s="41">
        <f>'CtroExp ()'!X46</f>
        <v>22000</v>
      </c>
      <c r="N7" s="41">
        <f>'CtroExp ()'!Y46</f>
        <v>0</v>
      </c>
      <c r="O7" s="41">
        <f>'CtroExp ()'!Z46</f>
        <v>0</v>
      </c>
      <c r="P7" s="41">
        <f>'CtroExp ()'!AA46</f>
        <v>60050.029</v>
      </c>
      <c r="Q7" s="41">
        <f>'CtroExp ()'!AB46</f>
        <v>37488.76</v>
      </c>
      <c r="R7" s="41">
        <f>'CtroExp ()'!AW46</f>
        <v>5766.043</v>
      </c>
      <c r="S7" s="41">
        <f>SUM(K7:R7)</f>
        <v>799373.3169999999</v>
      </c>
    </row>
    <row r="8" spans="1:19" s="44" customFormat="1" ht="11.25" customHeight="1">
      <c r="A8" s="42" t="s">
        <v>178</v>
      </c>
      <c r="B8" s="41">
        <f>'CtroExp ()'!C59</f>
        <v>0</v>
      </c>
      <c r="C8" s="41">
        <f>'CtroExp ()'!D59</f>
        <v>0</v>
      </c>
      <c r="D8" s="41">
        <f>'CtroExp ()'!E59</f>
        <v>0</v>
      </c>
      <c r="E8" s="41">
        <f>'CtroExp ()'!H59</f>
        <v>0</v>
      </c>
      <c r="F8" s="41">
        <f>'CtroExp ()'!I59</f>
        <v>0</v>
      </c>
      <c r="G8" s="41">
        <f>'CtroExp ()'!J59</f>
        <v>0</v>
      </c>
      <c r="H8" s="41">
        <f>'CtroExp ()'!K59</f>
        <v>0</v>
      </c>
      <c r="I8" s="41">
        <f>'CtroExp ()'!Q59</f>
        <v>0</v>
      </c>
      <c r="J8" s="43">
        <f aca="true" t="shared" si="0" ref="J8:J13">SUM(B8:I8)</f>
        <v>0</v>
      </c>
      <c r="K8" s="41">
        <f>'CtroExp ()'!S59</f>
        <v>0</v>
      </c>
      <c r="L8" s="41">
        <f>'CtroExp ()'!W59</f>
        <v>206288.15</v>
      </c>
      <c r="M8" s="41">
        <f>'CtroExp ()'!X59</f>
        <v>0</v>
      </c>
      <c r="N8" s="41">
        <f>'CtroExp ()'!Y59</f>
        <v>0</v>
      </c>
      <c r="O8" s="41">
        <f>'CtroExp ()'!Z59</f>
        <v>0</v>
      </c>
      <c r="P8" s="41">
        <f>'CtroExp ()'!AA59</f>
        <v>0</v>
      </c>
      <c r="Q8" s="41">
        <f>'CtroExp ()'!AB59</f>
        <v>0</v>
      </c>
      <c r="R8" s="41">
        <f>'CtroExp ()'!AW59</f>
        <v>0</v>
      </c>
      <c r="S8" s="41">
        <f aca="true" t="shared" si="1" ref="S8:S13">SUM(K8:R8)</f>
        <v>206288.15</v>
      </c>
    </row>
    <row r="9" spans="1:19" s="44" customFormat="1" ht="11.25" customHeight="1">
      <c r="A9" s="42" t="s">
        <v>164</v>
      </c>
      <c r="B9" s="42">
        <f>'CtroExp ()'!C72</f>
        <v>0</v>
      </c>
      <c r="C9" s="42">
        <f>'CtroExp ()'!D72</f>
        <v>21000</v>
      </c>
      <c r="D9" s="42">
        <f>'CtroExp ()'!E72</f>
        <v>0</v>
      </c>
      <c r="E9" s="42">
        <f>'CtroExp ()'!H72</f>
        <v>24500</v>
      </c>
      <c r="F9" s="42">
        <f>'CtroExp ()'!I72</f>
        <v>0</v>
      </c>
      <c r="G9" s="42">
        <f>'CtroExp ()'!J72</f>
        <v>0</v>
      </c>
      <c r="H9" s="42">
        <f>'CtroExp ()'!K72</f>
        <v>0</v>
      </c>
      <c r="I9" s="42">
        <f>'CtroExp ()'!Q72</f>
        <v>0</v>
      </c>
      <c r="J9" s="55">
        <f t="shared" si="0"/>
        <v>45500</v>
      </c>
      <c r="K9" s="42">
        <f>'CtroExp ()'!S72</f>
        <v>0</v>
      </c>
      <c r="L9" s="42">
        <f>'CtroExp ()'!W72</f>
        <v>67980</v>
      </c>
      <c r="M9" s="42">
        <f>'CtroExp ()'!X72</f>
        <v>10000</v>
      </c>
      <c r="N9" s="42">
        <f>'CtroExp ()'!Y72</f>
        <v>0</v>
      </c>
      <c r="O9" s="42">
        <f>'CtroExp ()'!Z72</f>
        <v>0</v>
      </c>
      <c r="P9" s="42">
        <f>'CtroExp ()'!AA72</f>
        <v>0</v>
      </c>
      <c r="Q9" s="42">
        <f>'CtroExp ()'!AB72</f>
        <v>0</v>
      </c>
      <c r="R9" s="42">
        <f>'CtroExp ()'!AW72</f>
        <v>2200</v>
      </c>
      <c r="S9" s="42">
        <f t="shared" si="1"/>
        <v>80180</v>
      </c>
    </row>
    <row r="10" spans="1:19" s="45" customFormat="1" ht="11.25" customHeight="1">
      <c r="A10" s="42" t="s">
        <v>167</v>
      </c>
      <c r="B10" s="42">
        <f>'CtroExp ()'!C85</f>
        <v>0</v>
      </c>
      <c r="C10" s="42">
        <f>'CtroExp ()'!D85</f>
        <v>0</v>
      </c>
      <c r="D10" s="42">
        <f>'CtroExp ()'!E85</f>
        <v>0</v>
      </c>
      <c r="E10" s="42">
        <f>'CtroExp ()'!H85</f>
        <v>17739.484</v>
      </c>
      <c r="F10" s="42">
        <f>'CtroExp ()'!I85</f>
        <v>0</v>
      </c>
      <c r="G10" s="42">
        <f>'CtroExp ()'!J85</f>
        <v>0</v>
      </c>
      <c r="H10" s="42">
        <f>'CtroExp ()'!K85</f>
        <v>0</v>
      </c>
      <c r="I10" s="42">
        <f>'CtroExp ()'!Q85</f>
        <v>0</v>
      </c>
      <c r="J10" s="55">
        <f t="shared" si="0"/>
        <v>17739.484</v>
      </c>
      <c r="K10" s="42">
        <f>'CtroExp ()'!S85</f>
        <v>0</v>
      </c>
      <c r="L10" s="42">
        <f>'CtroExp ()'!W85</f>
        <v>16853.73</v>
      </c>
      <c r="M10" s="42">
        <f>'CtroExp ()'!X85</f>
        <v>0</v>
      </c>
      <c r="N10" s="42">
        <f>'CtroExp ()'!Y85</f>
        <v>0</v>
      </c>
      <c r="O10" s="42">
        <f>'CtroExp ()'!Z85</f>
        <v>0</v>
      </c>
      <c r="P10" s="42">
        <f>'CtroExp ()'!AA85</f>
        <v>0</v>
      </c>
      <c r="Q10" s="42">
        <f>'CtroExp ()'!AB85</f>
        <v>0</v>
      </c>
      <c r="R10" s="42">
        <f>'CtroExp ()'!AW85</f>
        <v>0</v>
      </c>
      <c r="S10" s="42">
        <f t="shared" si="1"/>
        <v>16853.73</v>
      </c>
    </row>
    <row r="11" spans="1:19" s="44" customFormat="1" ht="11.25" customHeight="1">
      <c r="A11" s="41" t="s">
        <v>12</v>
      </c>
      <c r="B11" s="67">
        <f>'CtroExp ()'!C98</f>
        <v>0</v>
      </c>
      <c r="C11" s="41">
        <f>'CtroExp ()'!D98</f>
        <v>1000</v>
      </c>
      <c r="D11" s="41">
        <f>'CtroExp ()'!E98</f>
        <v>0</v>
      </c>
      <c r="E11" s="41">
        <f>'CtroExp ()'!H98</f>
        <v>8000</v>
      </c>
      <c r="F11" s="41">
        <f>'CtroExp ()'!I98</f>
        <v>0</v>
      </c>
      <c r="G11" s="41">
        <f>'CtroExp ()'!J98</f>
        <v>0</v>
      </c>
      <c r="H11" s="41">
        <f>'CtroExp ()'!K98</f>
        <v>0</v>
      </c>
      <c r="I11" s="41">
        <f>'CtroExp ()'!Q98</f>
        <v>0</v>
      </c>
      <c r="J11" s="43">
        <f t="shared" si="0"/>
        <v>9000</v>
      </c>
      <c r="K11" s="41">
        <f>'CtroExp ()'!S98</f>
        <v>0</v>
      </c>
      <c r="L11" s="41">
        <f>'CtroExp ()'!W98</f>
        <v>79230</v>
      </c>
      <c r="M11" s="41">
        <f>'CtroExp ()'!X98</f>
        <v>0</v>
      </c>
      <c r="N11" s="41">
        <f>'CtroExp ()'!Y98</f>
        <v>0</v>
      </c>
      <c r="O11" s="41">
        <f>'CtroExp ()'!Z98</f>
        <v>0</v>
      </c>
      <c r="P11" s="41">
        <f>'CtroExp ()'!AA98</f>
        <v>0</v>
      </c>
      <c r="Q11" s="41">
        <f>'CtroExp ()'!AB98</f>
        <v>3300</v>
      </c>
      <c r="R11" s="41">
        <f>'CtroExp ()'!AW98</f>
        <v>0</v>
      </c>
      <c r="S11" s="41">
        <f t="shared" si="1"/>
        <v>82530</v>
      </c>
    </row>
    <row r="12" spans="1:19" s="45" customFormat="1" ht="11.25" customHeight="1">
      <c r="A12" s="42" t="s">
        <v>13</v>
      </c>
      <c r="B12" s="42">
        <f>'CtroExp ()'!C111</f>
        <v>2500</v>
      </c>
      <c r="C12" s="42">
        <f>'CtroExp ()'!D111</f>
        <v>0</v>
      </c>
      <c r="D12" s="42">
        <f>'CtroExp ()'!E111</f>
        <v>0</v>
      </c>
      <c r="E12" s="42">
        <f>'CtroExp ()'!H111</f>
        <v>0</v>
      </c>
      <c r="F12" s="42">
        <f>'CtroExp ()'!I111</f>
        <v>0</v>
      </c>
      <c r="G12" s="42">
        <f>'CtroExp ()'!J111</f>
        <v>0</v>
      </c>
      <c r="H12" s="42">
        <f>'CtroExp ()'!K111</f>
        <v>0</v>
      </c>
      <c r="I12" s="42">
        <f>'CtroExp ()'!Q111</f>
        <v>0</v>
      </c>
      <c r="J12" s="55">
        <f t="shared" si="0"/>
        <v>2500</v>
      </c>
      <c r="K12" s="42">
        <f>'CtroExp ()'!S111</f>
        <v>0</v>
      </c>
      <c r="L12" s="42">
        <f>'CtroExp ()'!W111</f>
        <v>0</v>
      </c>
      <c r="M12" s="42">
        <f>'CtroExp ()'!X111</f>
        <v>0</v>
      </c>
      <c r="N12" s="42">
        <f>'CtroExp ()'!Y111</f>
        <v>0</v>
      </c>
      <c r="O12" s="42">
        <f>'CtroExp ()'!Z111</f>
        <v>0</v>
      </c>
      <c r="P12" s="42">
        <f>'CtroExp ()'!AA111</f>
        <v>0</v>
      </c>
      <c r="Q12" s="42">
        <f>'CtroExp ()'!AB111</f>
        <v>0</v>
      </c>
      <c r="R12" s="42">
        <f>'CtroExp ()'!AW111</f>
        <v>0</v>
      </c>
      <c r="S12" s="42">
        <f t="shared" si="1"/>
        <v>0</v>
      </c>
    </row>
    <row r="13" spans="1:19" s="44" customFormat="1" ht="11.25" customHeight="1">
      <c r="A13" s="41" t="s">
        <v>14</v>
      </c>
      <c r="B13" s="41">
        <f>'CtroExp ()'!C124</f>
        <v>0</v>
      </c>
      <c r="C13" s="41">
        <f>'CtroExp ()'!D124</f>
        <v>0</v>
      </c>
      <c r="D13" s="41">
        <f>'CtroExp ()'!E124</f>
        <v>0</v>
      </c>
      <c r="E13" s="41">
        <f>'CtroExp ()'!H124</f>
        <v>73896</v>
      </c>
      <c r="F13" s="41">
        <f>'CtroExp ()'!I124</f>
        <v>0</v>
      </c>
      <c r="G13" s="41">
        <f>'CtroExp ()'!J124</f>
        <v>0</v>
      </c>
      <c r="H13" s="41">
        <f>'CtroExp ()'!K124</f>
        <v>0</v>
      </c>
      <c r="I13" s="41">
        <f>'CtroExp ()'!Q124</f>
        <v>0</v>
      </c>
      <c r="J13" s="43">
        <f t="shared" si="0"/>
        <v>73896</v>
      </c>
      <c r="K13" s="41">
        <f>'CtroExp ()'!S124</f>
        <v>0</v>
      </c>
      <c r="L13" s="41">
        <f>'CtroExp ()'!W124</f>
        <v>305533</v>
      </c>
      <c r="M13" s="41">
        <f>'CtroExp ()'!X124</f>
        <v>15976</v>
      </c>
      <c r="N13" s="41">
        <f>'CtroExp ()'!Y124</f>
        <v>0</v>
      </c>
      <c r="O13" s="41">
        <f>'CtroExp ()'!Z124</f>
        <v>0</v>
      </c>
      <c r="P13" s="41">
        <f>'CtroExp ()'!AA124</f>
        <v>20999</v>
      </c>
      <c r="Q13" s="41">
        <f>'CtroExp ()'!AB124</f>
        <v>21600</v>
      </c>
      <c r="R13" s="41">
        <f>'CtroExp ()'!AW124</f>
        <v>0</v>
      </c>
      <c r="S13" s="41">
        <f t="shared" si="1"/>
        <v>364108</v>
      </c>
    </row>
    <row r="14" spans="1:19" s="44" customFormat="1" ht="11.25" customHeight="1">
      <c r="A14" s="41" t="s">
        <v>83</v>
      </c>
      <c r="B14" s="41">
        <f>'CtroExp ()'!C137</f>
        <v>0</v>
      </c>
      <c r="C14" s="41">
        <f>'CtroExp ()'!D137</f>
        <v>0</v>
      </c>
      <c r="D14" s="41">
        <f>'CtroExp ()'!E137</f>
        <v>0</v>
      </c>
      <c r="E14" s="41">
        <f>'CtroExp ()'!H137</f>
        <v>40500</v>
      </c>
      <c r="F14" s="41">
        <f>'CtroExp ()'!I137</f>
        <v>0</v>
      </c>
      <c r="G14" s="41">
        <f>'CtroExp ()'!J137</f>
        <v>0</v>
      </c>
      <c r="H14" s="41">
        <f>'CtroExp ()'!K137</f>
        <v>0</v>
      </c>
      <c r="I14" s="41">
        <f>'CtroExp ()'!Q137</f>
        <v>0</v>
      </c>
      <c r="J14" s="43">
        <f aca="true" t="shared" si="2" ref="J14:J20">SUM(B14:I14)</f>
        <v>40500</v>
      </c>
      <c r="K14" s="41">
        <f>'CtroExp ()'!S137</f>
        <v>0</v>
      </c>
      <c r="L14" s="41">
        <f>'CtroExp ()'!W137</f>
        <v>262333</v>
      </c>
      <c r="M14" s="41">
        <f>'CtroExp ()'!X137</f>
        <v>0</v>
      </c>
      <c r="N14" s="41">
        <f>'CtroExp ()'!Y137</f>
        <v>0</v>
      </c>
      <c r="O14" s="41">
        <f>'CtroExp ()'!Z137</f>
        <v>0</v>
      </c>
      <c r="P14" s="41">
        <f>'CtroExp ()'!AA137</f>
        <v>0</v>
      </c>
      <c r="Q14" s="41">
        <f>'CtroExp ()'!AB137</f>
        <v>13650</v>
      </c>
      <c r="R14" s="41">
        <f>'CtroExp ()'!AW137</f>
        <v>0</v>
      </c>
      <c r="S14" s="41">
        <f aca="true" t="shared" si="3" ref="S14:S20">SUM(K14:R14)</f>
        <v>275983</v>
      </c>
    </row>
    <row r="15" spans="1:19" s="44" customFormat="1" ht="11.25" customHeight="1">
      <c r="A15" s="42" t="s">
        <v>85</v>
      </c>
      <c r="B15" s="42">
        <f>'CtroExp ()'!C150</f>
        <v>0</v>
      </c>
      <c r="C15" s="42">
        <f>'CtroExp ()'!D150</f>
        <v>0</v>
      </c>
      <c r="D15" s="42">
        <f>'CtroExp ()'!E150</f>
        <v>0</v>
      </c>
      <c r="E15" s="42">
        <f>'CtroExp ()'!H150</f>
        <v>46010.895</v>
      </c>
      <c r="F15" s="42">
        <f>'CtroExp ()'!I150</f>
        <v>0</v>
      </c>
      <c r="G15" s="42">
        <f>'CtroExp ()'!J150</f>
        <v>0</v>
      </c>
      <c r="H15" s="42">
        <f>'CtroExp ()'!K150</f>
        <v>0</v>
      </c>
      <c r="I15" s="42">
        <f>'CtroExp ()'!Q150</f>
        <v>0</v>
      </c>
      <c r="J15" s="55">
        <f t="shared" si="2"/>
        <v>46010.895</v>
      </c>
      <c r="K15" s="42">
        <f>'CtroExp ()'!S150</f>
        <v>0</v>
      </c>
      <c r="L15" s="42">
        <f>'CtroExp ()'!W150</f>
        <v>286558.31</v>
      </c>
      <c r="M15" s="42">
        <f>'CtroExp ()'!X150</f>
        <v>0</v>
      </c>
      <c r="N15" s="42">
        <f>'CtroExp ()'!Y150</f>
        <v>0</v>
      </c>
      <c r="O15" s="42">
        <f>'CtroExp ()'!Z150</f>
        <v>0</v>
      </c>
      <c r="P15" s="42">
        <f>'CtroExp ()'!AA150</f>
        <v>0</v>
      </c>
      <c r="Q15" s="42">
        <f>'CtroExp ()'!AB150</f>
        <v>9232.06</v>
      </c>
      <c r="R15" s="42">
        <f>'CtroExp ()'!AW150</f>
        <v>0</v>
      </c>
      <c r="S15" s="42">
        <f t="shared" si="3"/>
        <v>295790.37</v>
      </c>
    </row>
    <row r="16" spans="1:19" s="44" customFormat="1" ht="11.25" customHeight="1">
      <c r="A16" s="41" t="s">
        <v>103</v>
      </c>
      <c r="B16" s="42">
        <f>'CtroExp ()'!C176</f>
        <v>0</v>
      </c>
      <c r="C16" s="42">
        <f>'CtroExp ()'!D176</f>
        <v>0</v>
      </c>
      <c r="D16" s="42">
        <f>'CtroExp ()'!E176</f>
        <v>0</v>
      </c>
      <c r="E16" s="42">
        <f>'CtroExp ()'!H176</f>
        <v>37201</v>
      </c>
      <c r="F16" s="42">
        <f>'CtroExp ()'!I176</f>
        <v>0</v>
      </c>
      <c r="G16" s="42">
        <f>'CtroExp ()'!J176</f>
        <v>0</v>
      </c>
      <c r="H16" s="42">
        <f>'CtroExp ()'!K176</f>
        <v>0</v>
      </c>
      <c r="I16" s="42">
        <f>'CtroExp ()'!Q176</f>
        <v>0</v>
      </c>
      <c r="J16" s="55">
        <f t="shared" si="2"/>
        <v>37201</v>
      </c>
      <c r="K16" s="42">
        <f>'CtroExp ()'!S176</f>
        <v>0</v>
      </c>
      <c r="L16" s="42">
        <f>'CtroExp ()'!W176</f>
        <v>138300</v>
      </c>
      <c r="M16" s="42">
        <f>'CtroExp ()'!X176</f>
        <v>0</v>
      </c>
      <c r="N16" s="42">
        <f>'CtroExp ()'!Y176</f>
        <v>0</v>
      </c>
      <c r="O16" s="42">
        <f>'CtroExp ()'!Z176</f>
        <v>0</v>
      </c>
      <c r="P16" s="42">
        <f>'CtroExp ()'!AA176</f>
        <v>0</v>
      </c>
      <c r="Q16" s="42">
        <f>'CtroExp ()'!AB176</f>
        <v>16250</v>
      </c>
      <c r="R16" s="42">
        <f>'CtroExp ()'!AW176</f>
        <v>2000</v>
      </c>
      <c r="S16" s="42">
        <f t="shared" si="3"/>
        <v>156550</v>
      </c>
    </row>
    <row r="17" spans="1:19" s="44" customFormat="1" ht="11.25" customHeight="1">
      <c r="A17" s="41" t="s">
        <v>17</v>
      </c>
      <c r="B17" s="42">
        <f>'CtroExp ()'!C189</f>
        <v>0</v>
      </c>
      <c r="C17" s="42">
        <f>'CtroExp ()'!D189</f>
        <v>0</v>
      </c>
      <c r="D17" s="42">
        <f>'CtroExp ()'!E189</f>
        <v>0</v>
      </c>
      <c r="E17" s="42">
        <f>'CtroExp ()'!H189</f>
        <v>0</v>
      </c>
      <c r="F17" s="42">
        <f>'CtroExp ()'!I189</f>
        <v>0</v>
      </c>
      <c r="G17" s="42">
        <f>'CtroExp ()'!J189</f>
        <v>0</v>
      </c>
      <c r="H17" s="42">
        <f>'CtroExp ()'!K189</f>
        <v>0</v>
      </c>
      <c r="I17" s="42">
        <f>'CtroExp ()'!Q189</f>
        <v>0</v>
      </c>
      <c r="J17" s="55">
        <f t="shared" si="2"/>
        <v>0</v>
      </c>
      <c r="K17" s="42">
        <f>'CtroExp ()'!S189</f>
        <v>0</v>
      </c>
      <c r="L17" s="42">
        <f>'CtroExp ()'!W189</f>
        <v>0</v>
      </c>
      <c r="M17" s="42">
        <f>'CtroExp ()'!X189</f>
        <v>0</v>
      </c>
      <c r="N17" s="42">
        <f>'CtroExp ()'!Y189</f>
        <v>0</v>
      </c>
      <c r="O17" s="42">
        <f>'CtroExp ()'!Z189</f>
        <v>0</v>
      </c>
      <c r="P17" s="42">
        <f>'CtroExp ()'!AA189</f>
        <v>0</v>
      </c>
      <c r="Q17" s="42">
        <f>'CtroExp ()'!AB189</f>
        <v>0</v>
      </c>
      <c r="R17" s="42">
        <f>'CtroExp ()'!AW189</f>
        <v>0</v>
      </c>
      <c r="S17" s="42">
        <f t="shared" si="3"/>
        <v>0</v>
      </c>
    </row>
    <row r="18" spans="1:19" s="44" customFormat="1" ht="11.25" customHeight="1">
      <c r="A18" s="42" t="s">
        <v>90</v>
      </c>
      <c r="B18" s="42">
        <f>'CtroExp ()'!C215</f>
        <v>0</v>
      </c>
      <c r="C18" s="42">
        <f>'CtroExp ()'!D215</f>
        <v>0</v>
      </c>
      <c r="D18" s="42">
        <f>'CtroExp ()'!E215</f>
        <v>0</v>
      </c>
      <c r="E18" s="42">
        <f>'CtroExp ()'!H215</f>
        <v>0</v>
      </c>
      <c r="F18" s="42">
        <f>'CtroExp ()'!I215</f>
        <v>0</v>
      </c>
      <c r="G18" s="42">
        <f>'CtroExp ()'!J215</f>
        <v>0</v>
      </c>
      <c r="H18" s="42">
        <f>'CtroExp ()'!K215</f>
        <v>0</v>
      </c>
      <c r="I18" s="42">
        <f>'CtroExp ()'!Q215</f>
        <v>0</v>
      </c>
      <c r="J18" s="55">
        <f t="shared" si="2"/>
        <v>0</v>
      </c>
      <c r="K18" s="42">
        <f>'CtroExp ()'!S215</f>
        <v>0</v>
      </c>
      <c r="L18" s="42">
        <f>'CtroExp ()'!W215</f>
        <v>0</v>
      </c>
      <c r="M18" s="42">
        <f>'CtroExp ()'!X215</f>
        <v>0</v>
      </c>
      <c r="N18" s="42">
        <f>'CtroExp ()'!Y215</f>
        <v>0</v>
      </c>
      <c r="O18" s="42">
        <f>'CtroExp ()'!Z215</f>
        <v>0</v>
      </c>
      <c r="P18" s="42">
        <f>'CtroExp ()'!AA215</f>
        <v>0</v>
      </c>
      <c r="Q18" s="42">
        <f>'CtroExp ()'!AB215</f>
        <v>0</v>
      </c>
      <c r="R18" s="42">
        <f>'CtroExp ()'!AW215</f>
        <v>0</v>
      </c>
      <c r="S18" s="42">
        <f t="shared" si="3"/>
        <v>0</v>
      </c>
    </row>
    <row r="19" spans="1:19" s="44" customFormat="1" ht="11.25" customHeight="1">
      <c r="A19" s="87" t="s">
        <v>153</v>
      </c>
      <c r="B19" s="42">
        <f>'CtroExp ()'!C228</f>
        <v>0</v>
      </c>
      <c r="C19" s="42">
        <f>'CtroExp ()'!D228</f>
        <v>0</v>
      </c>
      <c r="D19" s="42">
        <f>'CtroExp ()'!E228</f>
        <v>0</v>
      </c>
      <c r="E19" s="42">
        <f>'CtroExp ()'!H228</f>
        <v>0</v>
      </c>
      <c r="F19" s="42">
        <f>'CtroExp ()'!I228</f>
        <v>0</v>
      </c>
      <c r="G19" s="42">
        <f>'CtroExp ()'!J228</f>
        <v>0</v>
      </c>
      <c r="H19" s="42">
        <f>'CtroExp ()'!K228</f>
        <v>0</v>
      </c>
      <c r="I19" s="42">
        <f>'CtroExp ()'!Q228</f>
        <v>0</v>
      </c>
      <c r="J19" s="55">
        <f t="shared" si="2"/>
        <v>0</v>
      </c>
      <c r="K19" s="42">
        <f>'CtroExp ()'!S228</f>
        <v>5926</v>
      </c>
      <c r="L19" s="42">
        <f>'CtroExp ()'!W228</f>
        <v>0</v>
      </c>
      <c r="M19" s="42">
        <f>'CtroExp ()'!X228</f>
        <v>0</v>
      </c>
      <c r="N19" s="42">
        <f>'CtroExp ()'!Y228</f>
        <v>0</v>
      </c>
      <c r="O19" s="42">
        <f>'CtroExp ()'!Z228</f>
        <v>0</v>
      </c>
      <c r="P19" s="42">
        <f>'CtroExp ()'!AA228</f>
        <v>0</v>
      </c>
      <c r="Q19" s="42">
        <f>'CtroExp ()'!AB228</f>
        <v>0</v>
      </c>
      <c r="R19" s="42">
        <f>'CtroExp ()'!AW228</f>
        <v>0</v>
      </c>
      <c r="S19" s="42">
        <f t="shared" si="3"/>
        <v>5926</v>
      </c>
    </row>
    <row r="20" spans="1:19" s="44" customFormat="1" ht="11.25" customHeight="1">
      <c r="A20" s="46" t="s">
        <v>141</v>
      </c>
      <c r="B20" s="42">
        <f>'CtroExp ()'!C241</f>
        <v>0</v>
      </c>
      <c r="C20" s="42">
        <f>'CtroExp ()'!D241</f>
        <v>0</v>
      </c>
      <c r="D20" s="42">
        <f>'CtroExp ()'!E241</f>
        <v>0</v>
      </c>
      <c r="E20" s="42">
        <f>'CtroExp ()'!H241</f>
        <v>0</v>
      </c>
      <c r="F20" s="42">
        <f>'CtroExp ()'!I241</f>
        <v>0</v>
      </c>
      <c r="G20" s="42">
        <f>'CtroExp ()'!J241</f>
        <v>0</v>
      </c>
      <c r="H20" s="42">
        <f>'CtroExp ()'!K241</f>
        <v>0</v>
      </c>
      <c r="I20" s="42">
        <f>'CtroExp ()'!Q241</f>
        <v>0</v>
      </c>
      <c r="J20" s="55">
        <f t="shared" si="2"/>
        <v>0</v>
      </c>
      <c r="K20" s="42">
        <f>'CtroExp ()'!S241</f>
        <v>0</v>
      </c>
      <c r="L20" s="42">
        <f>'CtroExp ()'!W241</f>
        <v>0</v>
      </c>
      <c r="M20" s="42">
        <f>'CtroExp ()'!X241</f>
        <v>0</v>
      </c>
      <c r="N20" s="42">
        <f>'CtroExp ()'!Y241</f>
        <v>0</v>
      </c>
      <c r="O20" s="42">
        <f>'CtroExp ()'!Z241</f>
        <v>0</v>
      </c>
      <c r="P20" s="42">
        <f>'CtroExp ()'!AA241</f>
        <v>0</v>
      </c>
      <c r="Q20" s="42">
        <f>'CtroExp ()'!AB241</f>
        <v>0</v>
      </c>
      <c r="R20" s="42">
        <f>'CtroExp ()'!AW241</f>
        <v>0</v>
      </c>
      <c r="S20" s="42">
        <f t="shared" si="3"/>
        <v>0</v>
      </c>
    </row>
    <row r="21" spans="1:19" s="2" customFormat="1" ht="12" customHeight="1">
      <c r="A21" s="14" t="s">
        <v>16</v>
      </c>
      <c r="B21" s="14">
        <f aca="true" t="shared" si="4" ref="B21:S21">SUM(B4:B20)</f>
        <v>2500</v>
      </c>
      <c r="C21" s="14">
        <f t="shared" si="4"/>
        <v>22000</v>
      </c>
      <c r="D21" s="14">
        <f t="shared" si="4"/>
        <v>0</v>
      </c>
      <c r="E21" s="14">
        <f t="shared" si="4"/>
        <v>641667.379</v>
      </c>
      <c r="F21" s="14">
        <f t="shared" si="4"/>
        <v>0</v>
      </c>
      <c r="G21" s="14">
        <f t="shared" si="4"/>
        <v>0</v>
      </c>
      <c r="H21" s="14">
        <f t="shared" si="4"/>
        <v>0</v>
      </c>
      <c r="I21" s="14">
        <f t="shared" si="4"/>
        <v>0</v>
      </c>
      <c r="J21" s="16">
        <f t="shared" si="4"/>
        <v>666167.379</v>
      </c>
      <c r="K21" s="17">
        <f t="shared" si="4"/>
        <v>5926</v>
      </c>
      <c r="L21" s="14">
        <f t="shared" si="4"/>
        <v>2869662.86</v>
      </c>
      <c r="M21" s="14">
        <f t="shared" si="4"/>
        <v>56176</v>
      </c>
      <c r="N21" s="14">
        <f t="shared" si="4"/>
        <v>0</v>
      </c>
      <c r="O21" s="14">
        <f t="shared" si="4"/>
        <v>0</v>
      </c>
      <c r="P21" s="14">
        <f t="shared" si="4"/>
        <v>96049.02900000001</v>
      </c>
      <c r="Q21" s="14">
        <f t="shared" si="4"/>
        <v>114070.82</v>
      </c>
      <c r="R21" s="14">
        <f t="shared" si="4"/>
        <v>12937.373</v>
      </c>
      <c r="S21" s="14">
        <f t="shared" si="4"/>
        <v>3154822.082</v>
      </c>
    </row>
    <row r="22" ht="18" customHeight="1">
      <c r="A22" s="92" t="s">
        <v>197</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()'!C2:C7)</f>
        <v>0</v>
      </c>
      <c r="C24" s="41">
        <f>SUM('CtroExp ()'!D2:D7)</f>
        <v>0</v>
      </c>
      <c r="D24" s="41">
        <f>SUM('CtroExp ()'!E2:E7)</f>
        <v>0</v>
      </c>
      <c r="E24" s="41">
        <f>SUM('CtroExp ()'!H2:H7)</f>
        <v>160528</v>
      </c>
      <c r="F24" s="41">
        <f>SUM('CtroExp ()'!I2:I7)</f>
        <v>0</v>
      </c>
      <c r="G24" s="41">
        <f>SUM('CtroExp ()'!J2:J7)</f>
        <v>0</v>
      </c>
      <c r="H24" s="41">
        <f>SUM('CtroExp ()'!K2:K7)</f>
        <v>0</v>
      </c>
      <c r="I24" s="41">
        <f>SUM('CtroExp ()'!Q2:Q7)</f>
        <v>0</v>
      </c>
      <c r="J24" s="43">
        <f>SUM(B25:I25)</f>
        <v>726091.3</v>
      </c>
      <c r="K24" s="41">
        <f>SUM('CtroExp ()'!S2:S7)</f>
        <v>0</v>
      </c>
      <c r="L24" s="41">
        <f>SUM('CtroExp ()'!W2:W7)</f>
        <v>832070</v>
      </c>
      <c r="M24" s="41">
        <f>SUM('CtroExp ()'!X2:X7)</f>
        <v>0</v>
      </c>
      <c r="N24" s="41">
        <f>SUM('CtroExp ()'!Y2:Y7)</f>
        <v>0</v>
      </c>
      <c r="O24" s="41">
        <f>SUM('CtroExp ()'!Z2:Z7)</f>
        <v>0</v>
      </c>
      <c r="P24" s="41">
        <f>SUM('CtroExp ()'!AA2:AA7)</f>
        <v>0</v>
      </c>
      <c r="Q24" s="41">
        <f>SUM('CtroExp ()'!AB2:AB7)</f>
        <v>62600</v>
      </c>
      <c r="R24" s="41">
        <f>SUM('CtroExp ()'!AW2:AW7)</f>
        <v>0</v>
      </c>
      <c r="S24" s="41">
        <f>SUM(K25:R25)</f>
        <v>2845152.135</v>
      </c>
    </row>
    <row r="25" spans="1:19" s="44" customFormat="1" ht="12" customHeight="1">
      <c r="A25" s="62" t="s">
        <v>148</v>
      </c>
      <c r="B25" s="62">
        <f>SUM('CtroExp ()'!C15:C20)</f>
        <v>0</v>
      </c>
      <c r="C25" s="62">
        <f>SUM('CtroExp ()'!D15:D20)</f>
        <v>0</v>
      </c>
      <c r="D25" s="62">
        <f>SUM('CtroExp ()'!E15:E20)</f>
        <v>0</v>
      </c>
      <c r="E25" s="62">
        <f>SUM('CtroExp ()'!H15:H20)</f>
        <v>726091.3</v>
      </c>
      <c r="F25" s="62">
        <f>SUM('CtroExp ()'!I15:I20)</f>
        <v>0</v>
      </c>
      <c r="G25" s="62">
        <f>SUM('CtroExp ()'!J15:J20)</f>
        <v>0</v>
      </c>
      <c r="H25" s="62">
        <f>SUM('CtroExp ()'!K15:K20)</f>
        <v>0</v>
      </c>
      <c r="I25" s="62">
        <f>SUM('CtroExp ()'!Q15:Q20)</f>
        <v>0</v>
      </c>
      <c r="J25" s="111">
        <f aca="true" t="shared" si="5" ref="J25:J40">SUM(B25:I25)</f>
        <v>726091.3</v>
      </c>
      <c r="K25" s="62">
        <f>SUM('CtroExp ()'!S15:S20)</f>
        <v>0</v>
      </c>
      <c r="L25" s="62">
        <f>SUM('CtroExp ()'!W15:W20)</f>
        <v>2599451.275</v>
      </c>
      <c r="M25" s="62">
        <f>SUM('CtroExp ()'!X15:X20)</f>
        <v>0</v>
      </c>
      <c r="N25" s="62">
        <f>SUM('CtroExp ()'!Y15:Y20)</f>
        <v>0</v>
      </c>
      <c r="O25" s="62">
        <f>SUM('CtroExp ()'!Z15:Z20)</f>
        <v>0</v>
      </c>
      <c r="P25" s="62">
        <f>SUM('CtroExp ()'!AA15:AA20)</f>
        <v>0</v>
      </c>
      <c r="Q25" s="41">
        <f>SUM('CtroExp ()'!AB15:AB20)</f>
        <v>226229.53</v>
      </c>
      <c r="R25" s="41">
        <f>SUM('CtroExp ()'!AW15:AW20)</f>
        <v>19471.33</v>
      </c>
      <c r="S25" s="41">
        <f aca="true" t="shared" si="6" ref="S25:S40">SUM(K25:R25)</f>
        <v>2845152.135</v>
      </c>
    </row>
    <row r="26" spans="1:19" s="44" customFormat="1" ht="11.25" customHeight="1">
      <c r="A26" s="41" t="s">
        <v>155</v>
      </c>
      <c r="B26" s="41">
        <f>SUM('CtroExp ()'!C28:C33)</f>
        <v>0</v>
      </c>
      <c r="C26" s="41">
        <f>SUM('CtroExp ()'!D28:D33)</f>
        <v>0</v>
      </c>
      <c r="D26" s="41">
        <f>SUM('CtroExp ()'!E28:E33)</f>
        <v>0</v>
      </c>
      <c r="E26" s="42">
        <f>SUM('CtroExp ()'!H28:H33)</f>
        <v>189773</v>
      </c>
      <c r="F26" s="41">
        <f>SUM('CtroExp ()'!I28:I33)</f>
        <v>0</v>
      </c>
      <c r="G26" s="41">
        <f>SUM('CtroExp ()'!J28:J33)</f>
        <v>0</v>
      </c>
      <c r="H26" s="41">
        <f>SUM('CtroExp ()'!K28:K33)</f>
        <v>0</v>
      </c>
      <c r="I26" s="41">
        <f>SUM('CtroExp ()'!Q28:Q33)</f>
        <v>0</v>
      </c>
      <c r="J26" s="43">
        <f t="shared" si="5"/>
        <v>189773</v>
      </c>
      <c r="K26" s="41">
        <f>SUM('CtroExp ()'!S28:S33)</f>
        <v>0</v>
      </c>
      <c r="L26" s="41">
        <f>SUM('CtroExp ()'!W28:W33)</f>
        <v>793104</v>
      </c>
      <c r="M26" s="41">
        <f>SUM('CtroExp ()'!X28:X33)</f>
        <v>8200</v>
      </c>
      <c r="N26" s="41">
        <f>SUM('CtroExp ()'!Y28:Y33)</f>
        <v>0</v>
      </c>
      <c r="O26" s="41">
        <f>SUM('CtroExp ()'!Z28:Z33)</f>
        <v>0</v>
      </c>
      <c r="P26" s="41">
        <f>SUM('CtroExp ()'!AA28:AA33)</f>
        <v>15000</v>
      </c>
      <c r="Q26" s="41">
        <f>SUM('CtroExp ()'!AB28:AB33)</f>
        <v>57971</v>
      </c>
      <c r="R26" s="41">
        <f>SUM('CtroExp ()'!AW28:AW33)</f>
        <v>0</v>
      </c>
      <c r="S26" s="41">
        <f t="shared" si="6"/>
        <v>874275</v>
      </c>
    </row>
    <row r="27" spans="1:19" s="44" customFormat="1" ht="11.25" customHeight="1">
      <c r="A27" s="41" t="s">
        <v>10</v>
      </c>
      <c r="B27" s="41">
        <f>SUM('CtroExp ()'!C41:C46)</f>
        <v>0</v>
      </c>
      <c r="C27" s="41">
        <f>SUM('CtroExp ()'!D41:D46)</f>
        <v>0</v>
      </c>
      <c r="D27" s="41">
        <f>SUM('CtroExp ()'!E41:E46)</f>
        <v>0</v>
      </c>
      <c r="E27" s="41">
        <f>SUM('CtroExp ()'!H41:H46)</f>
        <v>688085</v>
      </c>
      <c r="F27" s="41">
        <f>SUM('CtroExp ()'!I41:I46)</f>
        <v>0</v>
      </c>
      <c r="G27" s="41">
        <f>SUM('CtroExp ()'!J41:J46)</f>
        <v>0</v>
      </c>
      <c r="H27" s="41">
        <f>SUM('CtroExp ()'!K41:K46)</f>
        <v>0</v>
      </c>
      <c r="I27" s="41">
        <f>SUM('CtroExp ()'!Q41:Q46)</f>
        <v>0</v>
      </c>
      <c r="J27" s="43">
        <f t="shared" si="5"/>
        <v>688085</v>
      </c>
      <c r="K27" s="41">
        <f>SUM('CtroExp ()'!S41:S46)</f>
        <v>0</v>
      </c>
      <c r="L27" s="41">
        <f>SUM('CtroExp ()'!W41:W46)</f>
        <v>3644918.31</v>
      </c>
      <c r="M27" s="41">
        <f>SUM('CtroExp ()'!X41:X46)</f>
        <v>131117.44</v>
      </c>
      <c r="N27" s="41">
        <f>SUM('CtroExp ()'!Y41:Y46)</f>
        <v>0</v>
      </c>
      <c r="O27" s="41">
        <f>SUM('CtroExp ()'!Z41:Z46)</f>
        <v>0</v>
      </c>
      <c r="P27" s="41">
        <f>SUM('CtroExp ()'!AA41:AA46)</f>
        <v>216830.878</v>
      </c>
      <c r="Q27" s="41">
        <f>SUM('CtroExp ()'!AB41:AB46)</f>
        <v>245036.7</v>
      </c>
      <c r="R27" s="41">
        <f>SUM('CtroExp ()'!AW41:AW46)</f>
        <v>5766.043</v>
      </c>
      <c r="S27" s="41">
        <f t="shared" si="6"/>
        <v>4243669.370999999</v>
      </c>
    </row>
    <row r="28" spans="1:19" s="44" customFormat="1" ht="11.25" customHeight="1">
      <c r="A28" s="42" t="s">
        <v>178</v>
      </c>
      <c r="B28" s="41">
        <f>SUM('CtroExp ()'!C54:C59)</f>
        <v>0</v>
      </c>
      <c r="C28" s="41">
        <f>SUM('CtroExp ()'!D54:D59)</f>
        <v>0</v>
      </c>
      <c r="D28" s="41">
        <f>SUM('CtroExp ()'!E54:E59)</f>
        <v>0</v>
      </c>
      <c r="E28" s="41">
        <f>SUM('CtroExp ()'!H54:H59)</f>
        <v>198499</v>
      </c>
      <c r="F28" s="41">
        <f>SUM('CtroExp ()'!I54:I59)</f>
        <v>0</v>
      </c>
      <c r="G28" s="41">
        <f>SUM('CtroExp ()'!J54:J59)</f>
        <v>0</v>
      </c>
      <c r="H28" s="41">
        <f>SUM('CtroExp ()'!K54:K59)</f>
        <v>0</v>
      </c>
      <c r="I28" s="41">
        <f>SUM('CtroExp ()'!L54:L59)</f>
        <v>0</v>
      </c>
      <c r="J28" s="43">
        <f t="shared" si="5"/>
        <v>198499</v>
      </c>
      <c r="K28" s="41">
        <f>SUM('CtroExp ()'!S54:S59)</f>
        <v>194378.255</v>
      </c>
      <c r="L28" s="41">
        <f>SUM('CtroExp ()'!W54:W59)</f>
        <v>893305.29</v>
      </c>
      <c r="M28" s="41">
        <f>SUM('CtroExp ()'!X54:X59)</f>
        <v>0</v>
      </c>
      <c r="N28" s="41">
        <f>SUM('CtroExp ()'!Y54:Y59)</f>
        <v>0</v>
      </c>
      <c r="O28" s="41">
        <f>SUM('CtroExp ()'!Z54:Z59)</f>
        <v>0</v>
      </c>
      <c r="P28" s="41">
        <f>SUM('CtroExp ()'!AA54:AA59)</f>
        <v>0</v>
      </c>
      <c r="Q28" s="41">
        <f>SUM('CtroExp ()'!AB54:AB59)</f>
        <v>12196.08</v>
      </c>
      <c r="R28" s="41">
        <f>SUM('CtroExp ()'!AW54:AW59)</f>
        <v>0</v>
      </c>
      <c r="S28" s="41">
        <f t="shared" si="6"/>
        <v>1099879.625</v>
      </c>
    </row>
    <row r="29" spans="1:19" s="44" customFormat="1" ht="11.25" customHeight="1">
      <c r="A29" s="42" t="s">
        <v>164</v>
      </c>
      <c r="B29" s="41">
        <f>SUM('CtroExp ()'!C67:C72)</f>
        <v>0</v>
      </c>
      <c r="C29" s="41">
        <f>SUM('CtroExp ()'!D67:D72)</f>
        <v>84945</v>
      </c>
      <c r="D29" s="41">
        <f>SUM('CtroExp ()'!E67:E72)</f>
        <v>0</v>
      </c>
      <c r="E29" s="41">
        <f>SUM('CtroExp ()'!H67:H72)</f>
        <v>104790</v>
      </c>
      <c r="F29" s="41">
        <f>SUM('CtroExp ()'!I67:I72)</f>
        <v>0</v>
      </c>
      <c r="G29" s="41">
        <f>SUM('CtroExp ()'!J67:J72)</f>
        <v>0</v>
      </c>
      <c r="H29" s="41">
        <f>SUM('CtroExp ()'!K67:K72)</f>
        <v>0</v>
      </c>
      <c r="I29" s="41">
        <f>SUM('CtroExp ()'!Q67:Q72)</f>
        <v>0</v>
      </c>
      <c r="J29" s="43">
        <f t="shared" si="5"/>
        <v>189735</v>
      </c>
      <c r="K29" s="41">
        <f>SUM('CtroExp ()'!S67:S72)</f>
        <v>0</v>
      </c>
      <c r="L29" s="41">
        <f>SUM('CtroExp ()'!W67:W72)</f>
        <v>344246</v>
      </c>
      <c r="M29" s="41">
        <f>SUM('CtroExp ()'!X67:X72)</f>
        <v>64630</v>
      </c>
      <c r="N29" s="41">
        <f>SUM('CtroExp ()'!Y67:Y72)</f>
        <v>0</v>
      </c>
      <c r="O29" s="41">
        <f>SUM('CtroExp ()'!Z67:Z72)</f>
        <v>0</v>
      </c>
      <c r="P29" s="41">
        <f>SUM('CtroExp ()'!AA67:AA72)</f>
        <v>0</v>
      </c>
      <c r="Q29" s="41">
        <f>SUM('CtroExp ()'!AB67:AB72)</f>
        <v>24367</v>
      </c>
      <c r="R29" s="41">
        <f>SUM('CtroExp ()'!AW67:AW72)</f>
        <v>2200</v>
      </c>
      <c r="S29" s="41">
        <f t="shared" si="6"/>
        <v>435443</v>
      </c>
    </row>
    <row r="30" spans="1:19" s="45" customFormat="1" ht="11.25" customHeight="1">
      <c r="A30" s="42" t="s">
        <v>167</v>
      </c>
      <c r="B30" s="41">
        <f>SUM('CtroExp ()'!C80:C85)</f>
        <v>0</v>
      </c>
      <c r="C30" s="41">
        <f>SUM('CtroExp ()'!D80:D85)</f>
        <v>0</v>
      </c>
      <c r="D30" s="41">
        <f>SUM('CtroExp ()'!E80:E85)</f>
        <v>0</v>
      </c>
      <c r="E30" s="41">
        <f>SUM('CtroExp ()'!H80:H85)</f>
        <v>81239.484</v>
      </c>
      <c r="F30" s="41">
        <f>SUM('CtroExp ()'!I80:I85)</f>
        <v>0</v>
      </c>
      <c r="G30" s="41">
        <f>SUM('CtroExp ()'!J80:J85)</f>
        <v>0</v>
      </c>
      <c r="H30" s="41">
        <f>SUM('CtroExp ()'!K80:K85)</f>
        <v>0</v>
      </c>
      <c r="I30" s="41">
        <f>SUM('CtroExp ()'!Q80:Q85)</f>
        <v>0</v>
      </c>
      <c r="J30" s="43">
        <f t="shared" si="5"/>
        <v>81239.484</v>
      </c>
      <c r="K30" s="41">
        <f>SUM('CtroExp ()'!S80:S85)</f>
        <v>0</v>
      </c>
      <c r="L30" s="41">
        <f>SUM('CtroExp ()'!W80:W85)</f>
        <v>178334</v>
      </c>
      <c r="M30" s="41">
        <f>SUM('CtroExp ()'!X80:X85)</f>
        <v>0</v>
      </c>
      <c r="N30" s="41">
        <f>SUM('CtroExp ()'!Y80:Y85)</f>
        <v>0</v>
      </c>
      <c r="O30" s="41">
        <f>SUM('CtroExp ()'!Z80:Z85)</f>
        <v>0</v>
      </c>
      <c r="P30" s="41">
        <f>SUM('CtroExp ()'!AA80:AA85)</f>
        <v>0</v>
      </c>
      <c r="Q30" s="41">
        <f>SUM('CtroExp ()'!AB80:AB85)</f>
        <v>3061.05</v>
      </c>
      <c r="R30" s="41">
        <f>SUM('CtroExp ()'!AW80:AW85)</f>
        <v>0</v>
      </c>
      <c r="S30" s="41">
        <f t="shared" si="6"/>
        <v>181395.05</v>
      </c>
    </row>
    <row r="31" spans="1:19" s="44" customFormat="1" ht="11.25" customHeight="1">
      <c r="A31" s="41" t="s">
        <v>12</v>
      </c>
      <c r="B31" s="41">
        <f>SUM('CtroExp ()'!C93:C98)</f>
        <v>0</v>
      </c>
      <c r="C31" s="41">
        <f>SUM('CtroExp ()'!D93:D98)</f>
        <v>16866.47</v>
      </c>
      <c r="D31" s="41">
        <f>SUM('CtroExp ()'!E93:E98)</f>
        <v>0</v>
      </c>
      <c r="E31" s="41">
        <f>SUM('CtroExp ()'!H93:H98)</f>
        <v>29972.62</v>
      </c>
      <c r="F31" s="41">
        <f>SUM('CtroExp ()'!I93:I98)</f>
        <v>0</v>
      </c>
      <c r="G31" s="41">
        <f>SUM('CtroExp ()'!J93:J98)</f>
        <v>0</v>
      </c>
      <c r="H31" s="41">
        <f>SUM('CtroExp ()'!K93:K98)</f>
        <v>3674</v>
      </c>
      <c r="I31" s="41">
        <f>SUM('CtroExp ()'!Q93:Q98)</f>
        <v>3000</v>
      </c>
      <c r="J31" s="43">
        <f t="shared" si="5"/>
        <v>53513.09</v>
      </c>
      <c r="K31" s="41">
        <f>SUM('CtroExp ()'!S93:S98)</f>
        <v>0</v>
      </c>
      <c r="L31" s="41">
        <f>SUM('CtroExp ()'!W93:W98)</f>
        <v>405480</v>
      </c>
      <c r="M31" s="41">
        <f>SUM('CtroExp ()'!X93:X98)</f>
        <v>0</v>
      </c>
      <c r="N31" s="41">
        <f>SUM('CtroExp ()'!Y93:Y98)</f>
        <v>0</v>
      </c>
      <c r="O31" s="41">
        <f>SUM('CtroExp ()'!Z93:Z98)</f>
        <v>0</v>
      </c>
      <c r="P31" s="41">
        <f>SUM('CtroExp ()'!AA93:AA98)</f>
        <v>0</v>
      </c>
      <c r="Q31" s="41">
        <f>SUM('CtroExp ()'!AB93:AB98)</f>
        <v>10408.31</v>
      </c>
      <c r="R31" s="41">
        <f>SUM('CtroExp ()'!AW93:AW98)</f>
        <v>9909.720000000001</v>
      </c>
      <c r="S31" s="41">
        <f t="shared" si="6"/>
        <v>425798.03</v>
      </c>
    </row>
    <row r="32" spans="1:19" s="44" customFormat="1" ht="11.25" customHeight="1">
      <c r="A32" s="42" t="s">
        <v>13</v>
      </c>
      <c r="B32" s="41">
        <f>SUM('CtroExp ()'!C106:C111)</f>
        <v>11340</v>
      </c>
      <c r="C32" s="41">
        <f>SUM('CtroExp ()'!D106:D111)</f>
        <v>0</v>
      </c>
      <c r="D32" s="41">
        <f>SUM('CtroExp ()'!E106:E111)</f>
        <v>0</v>
      </c>
      <c r="E32" s="41">
        <f>SUM('CtroExp ()'!H106:H111)</f>
        <v>0</v>
      </c>
      <c r="F32" s="41">
        <f>SUM('CtroExp ()'!I106:I111)</f>
        <v>0</v>
      </c>
      <c r="G32" s="41">
        <f>SUM('CtroExp ()'!J106:J111)</f>
        <v>0</v>
      </c>
      <c r="H32" s="41">
        <f>SUM('CtroExp ()'!K106:K111)</f>
        <v>0</v>
      </c>
      <c r="I32" s="41">
        <f>SUM('CtroExp ()'!Q106:Q111)</f>
        <v>0</v>
      </c>
      <c r="J32" s="43">
        <f t="shared" si="5"/>
        <v>11340</v>
      </c>
      <c r="K32" s="41">
        <f>SUM('CtroExp ()'!S106:S111)</f>
        <v>0</v>
      </c>
      <c r="L32" s="41">
        <f>SUM('CtroExp ()'!W106:W111)</f>
        <v>0</v>
      </c>
      <c r="M32" s="41">
        <f>SUM('CtroExp ()'!X106:X111)</f>
        <v>0</v>
      </c>
      <c r="N32" s="41">
        <f>SUM('CtroExp ()'!Y106:Y111)</f>
        <v>0</v>
      </c>
      <c r="O32" s="41">
        <f>SUM('CtroExp ()'!Z106:Z111)</f>
        <v>0</v>
      </c>
      <c r="P32" s="41">
        <f>SUM('CtroExp ()'!AA106:AA111)</f>
        <v>0</v>
      </c>
      <c r="Q32" s="41">
        <f>SUM('CtroExp ()'!AB106:AB111)</f>
        <v>0</v>
      </c>
      <c r="R32" s="41">
        <f>SUM('CtroExp ()'!AW106:AW111)</f>
        <v>0</v>
      </c>
      <c r="S32" s="41">
        <f t="shared" si="6"/>
        <v>0</v>
      </c>
    </row>
    <row r="33" spans="1:19" s="44" customFormat="1" ht="11.25" customHeight="1">
      <c r="A33" s="41" t="s">
        <v>14</v>
      </c>
      <c r="B33" s="41">
        <f>SUM('CtroExp ()'!C119:C124)</f>
        <v>5000</v>
      </c>
      <c r="C33" s="41">
        <f>SUM('CtroExp ()'!D119:D124)</f>
        <v>139320</v>
      </c>
      <c r="D33" s="41">
        <f>SUM('CtroExp ()'!E119:E124)</f>
        <v>0</v>
      </c>
      <c r="E33" s="41">
        <f>SUM('CtroExp ()'!H119:H124)</f>
        <v>241417</v>
      </c>
      <c r="F33" s="41">
        <f>SUM('CtroExp ()'!I119:I124)</f>
        <v>0</v>
      </c>
      <c r="G33" s="41">
        <f>SUM('CtroExp ()'!J119:J124)</f>
        <v>0</v>
      </c>
      <c r="H33" s="41">
        <f>SUM('CtroExp ()'!K119:K124)</f>
        <v>0</v>
      </c>
      <c r="I33" s="41">
        <f>SUM('CtroExp ()'!Q119:Q124)</f>
        <v>0</v>
      </c>
      <c r="J33" s="43">
        <f t="shared" si="5"/>
        <v>385737</v>
      </c>
      <c r="K33" s="41">
        <f>SUM('CtroExp ()'!S119:S124)</f>
        <v>0</v>
      </c>
      <c r="L33" s="41">
        <f>SUM('CtroExp ()'!W119:W124)</f>
        <v>1400293</v>
      </c>
      <c r="M33" s="41">
        <f>SUM('CtroExp ()'!X119:X124)</f>
        <v>173392</v>
      </c>
      <c r="N33" s="41">
        <f>SUM('CtroExp ()'!Y119:Y124)</f>
        <v>0</v>
      </c>
      <c r="O33" s="41">
        <f>SUM('CtroExp ()'!Z119:Z124)</f>
        <v>0</v>
      </c>
      <c r="P33" s="41">
        <f>SUM('CtroExp ()'!AA119:AA124)</f>
        <v>186799</v>
      </c>
      <c r="Q33" s="41">
        <f>SUM('CtroExp ()'!AB119:AB124)</f>
        <v>118684</v>
      </c>
      <c r="R33" s="41">
        <f>SUM('CtroExp ()'!AW119:AW124)</f>
        <v>14501</v>
      </c>
      <c r="S33" s="41">
        <f t="shared" si="6"/>
        <v>1893669</v>
      </c>
    </row>
    <row r="34" spans="1:19" s="44" customFormat="1" ht="11.25" customHeight="1">
      <c r="A34" s="41" t="s">
        <v>83</v>
      </c>
      <c r="B34" s="41">
        <f>SUM('CtroExp ()'!C132:C137)</f>
        <v>0</v>
      </c>
      <c r="C34" s="41">
        <f>SUM('CtroExp ()'!D132:D137)</f>
        <v>0</v>
      </c>
      <c r="D34" s="41">
        <f>SUM('CtroExp ()'!E132:E137)</f>
        <v>0</v>
      </c>
      <c r="E34" s="41">
        <f>SUM('CtroExp ()'!H132:H137)</f>
        <v>219980</v>
      </c>
      <c r="F34" s="41">
        <f>SUM('CtroExp ()'!I132:I137)</f>
        <v>0</v>
      </c>
      <c r="G34" s="41">
        <f>SUM('CtroExp ()'!J132:J137)</f>
        <v>0</v>
      </c>
      <c r="H34" s="41">
        <f>SUM('CtroExp ()'!K132:K137)</f>
        <v>0</v>
      </c>
      <c r="I34" s="41">
        <f>SUM('CtroExp ()'!Q132:Q137)</f>
        <v>0</v>
      </c>
      <c r="J34" s="43">
        <f t="shared" si="5"/>
        <v>219980</v>
      </c>
      <c r="K34" s="41">
        <f>SUM('CtroExp ()'!S132:S137)</f>
        <v>0</v>
      </c>
      <c r="L34" s="41">
        <f>SUM('CtroExp ()'!W132:W137)</f>
        <v>1245576</v>
      </c>
      <c r="M34" s="41">
        <f>SUM('CtroExp ()'!X132:X137)</f>
        <v>0</v>
      </c>
      <c r="N34" s="41">
        <f>SUM('CtroExp ()'!Y132:Y137)</f>
        <v>0</v>
      </c>
      <c r="O34" s="41">
        <f>SUM('CtroExp ()'!Z132:Z137)</f>
        <v>0</v>
      </c>
      <c r="P34" s="41">
        <f>SUM('CtroExp ()'!AA132:AA137)</f>
        <v>6415</v>
      </c>
      <c r="Q34" s="41">
        <f>SUM('CtroExp ()'!AB132:AB137)</f>
        <v>70100</v>
      </c>
      <c r="R34" s="41">
        <f>SUM('CtroExp ()'!AW132:AW137)</f>
        <v>22075</v>
      </c>
      <c r="S34" s="41">
        <f t="shared" si="6"/>
        <v>1344166</v>
      </c>
    </row>
    <row r="35" spans="1:19" s="44" customFormat="1" ht="11.25" customHeight="1">
      <c r="A35" s="42" t="s">
        <v>85</v>
      </c>
      <c r="B35" s="41">
        <f>SUM('CtroExp ()'!C145:C150)</f>
        <v>0</v>
      </c>
      <c r="C35" s="41">
        <f>SUM('CtroExp ()'!D145:D150)</f>
        <v>0</v>
      </c>
      <c r="D35" s="41">
        <f>SUM('CtroExp ()'!E145:E150)</f>
        <v>0</v>
      </c>
      <c r="E35" s="41">
        <f>SUM('CtroExp ()'!H145:H150)</f>
        <v>219070.285</v>
      </c>
      <c r="F35" s="41">
        <f>SUM('CtroExp ()'!I145:I150)</f>
        <v>0</v>
      </c>
      <c r="G35" s="41">
        <f>SUM('CtroExp ()'!J145:J150)</f>
        <v>0</v>
      </c>
      <c r="H35" s="41">
        <f>SUM('CtroExp ()'!K145:K150)</f>
        <v>0</v>
      </c>
      <c r="I35" s="41">
        <f>SUM('CtroExp ()'!Q145:Q150)</f>
        <v>0</v>
      </c>
      <c r="J35" s="43">
        <f t="shared" si="5"/>
        <v>219070.285</v>
      </c>
      <c r="K35" s="41">
        <f>SUM('CtroExp ()'!S145:S150)</f>
        <v>0</v>
      </c>
      <c r="L35" s="41">
        <f>SUM('CtroExp ()'!W145:W150)</f>
        <v>1141226.8800000001</v>
      </c>
      <c r="M35" s="41">
        <f>SUM('CtroExp ()'!X145:X150)</f>
        <v>0</v>
      </c>
      <c r="N35" s="41">
        <f>SUM('CtroExp ()'!Y145:Y150)</f>
        <v>0</v>
      </c>
      <c r="O35" s="41">
        <f>SUM('CtroExp ()'!Z145:Z150)</f>
        <v>0</v>
      </c>
      <c r="P35" s="41">
        <f>SUM('CtroExp ()'!AA145:AA150)</f>
        <v>30000</v>
      </c>
      <c r="Q35" s="41">
        <f>SUM('CtroExp ()'!AB145:AB150)</f>
        <v>96347.39000000001</v>
      </c>
      <c r="R35" s="41">
        <f>SUM('CtroExp ()'!AW145:AW150)</f>
        <v>0</v>
      </c>
      <c r="S35" s="41">
        <f t="shared" si="6"/>
        <v>1267574.27</v>
      </c>
    </row>
    <row r="36" spans="1:19" s="44" customFormat="1" ht="11.25" customHeight="1">
      <c r="A36" s="41" t="s">
        <v>103</v>
      </c>
      <c r="B36" s="41">
        <f>SUM('CtroExp ()'!C171:C176)</f>
        <v>0</v>
      </c>
      <c r="C36" s="41">
        <f>SUM('CtroExp ()'!D171:D176)</f>
        <v>0</v>
      </c>
      <c r="D36" s="41">
        <f>SUM('CtroExp ()'!E171:E176)</f>
        <v>0</v>
      </c>
      <c r="E36" s="41">
        <f>SUM('CtroExp ()'!H171:H176)</f>
        <v>112486</v>
      </c>
      <c r="F36" s="41">
        <f>SUM('CtroExp ()'!I171:I176)</f>
        <v>0</v>
      </c>
      <c r="G36" s="41">
        <f>SUM('CtroExp ()'!J171:J176)</f>
        <v>0</v>
      </c>
      <c r="H36" s="41">
        <f>SUM('CtroExp ()'!K171:K176)</f>
        <v>0</v>
      </c>
      <c r="I36" s="41">
        <f>SUM('CtroExp ()'!Q171:Q176)</f>
        <v>0</v>
      </c>
      <c r="J36" s="43">
        <f t="shared" si="5"/>
        <v>112486</v>
      </c>
      <c r="K36" s="41">
        <f>SUM('CtroExp ()'!S171:S176)</f>
        <v>0</v>
      </c>
      <c r="L36" s="41">
        <f>SUM('CtroExp ()'!W171:W176)</f>
        <v>762643</v>
      </c>
      <c r="M36" s="41">
        <f>SUM('CtroExp ()'!X171:X176)</f>
        <v>0</v>
      </c>
      <c r="N36" s="41">
        <f>SUM('CtroExp ()'!Y171:Y176)</f>
        <v>0</v>
      </c>
      <c r="O36" s="41">
        <f>SUM('CtroExp ()'!Z171:Z176)</f>
        <v>0</v>
      </c>
      <c r="P36" s="41">
        <f>SUM('CtroExp ()'!AA171:AA176)</f>
        <v>120000</v>
      </c>
      <c r="Q36" s="41">
        <f>SUM('CtroExp ()'!AB171:AB176)</f>
        <v>81450</v>
      </c>
      <c r="R36" s="41">
        <f>SUM('CtroExp ()'!AW171:AW176)</f>
        <v>15500</v>
      </c>
      <c r="S36" s="41">
        <f t="shared" si="6"/>
        <v>979593</v>
      </c>
    </row>
    <row r="37" spans="1:19" s="44" customFormat="1" ht="11.25" customHeight="1">
      <c r="A37" s="41" t="s">
        <v>17</v>
      </c>
      <c r="B37" s="41">
        <f>SUM('CtroExp ()'!C184:C189)</f>
        <v>0</v>
      </c>
      <c r="C37" s="41">
        <f>SUM('CtroExp ()'!D184:D189)</f>
        <v>0</v>
      </c>
      <c r="D37" s="41">
        <f>SUM('CtroExp ()'!E184:E189)</f>
        <v>0</v>
      </c>
      <c r="E37" s="41">
        <f>SUM('CtroExp ()'!H184:H189)</f>
        <v>0</v>
      </c>
      <c r="F37" s="41">
        <f>SUM('CtroExp ()'!I184:I189)</f>
        <v>0</v>
      </c>
      <c r="G37" s="41">
        <f>SUM('CtroExp ()'!J184:J189)</f>
        <v>0</v>
      </c>
      <c r="H37" s="41">
        <f>SUM('CtroExp ()'!K184:K189)</f>
        <v>0</v>
      </c>
      <c r="I37" s="41">
        <f>SUM('CtroExp ()'!Q184:Q189)</f>
        <v>0</v>
      </c>
      <c r="J37" s="43">
        <f t="shared" si="5"/>
        <v>0</v>
      </c>
      <c r="K37" s="41">
        <f>SUM('CtroExp ()'!S184:S189)</f>
        <v>0</v>
      </c>
      <c r="L37" s="41">
        <f>SUM('CtroExp ()'!W184:W189)</f>
        <v>0</v>
      </c>
      <c r="M37" s="41">
        <f>SUM('CtroExp ()'!X184:X189)</f>
        <v>0</v>
      </c>
      <c r="N37" s="41">
        <f>SUM('CtroExp ()'!Y184:Y189)</f>
        <v>0</v>
      </c>
      <c r="O37" s="41">
        <f>SUM('CtroExp ()'!Z184:Z189)</f>
        <v>0</v>
      </c>
      <c r="P37" s="41">
        <f>SUM('CtroExp ()'!AA184:AA189)</f>
        <v>0</v>
      </c>
      <c r="Q37" s="41">
        <f>SUM('CtroExp ()'!AB184:AB189)</f>
        <v>0</v>
      </c>
      <c r="R37" s="41">
        <f>SUM('CtroExp ()'!AW184:AW189)</f>
        <v>0</v>
      </c>
      <c r="S37" s="41">
        <f t="shared" si="6"/>
        <v>0</v>
      </c>
    </row>
    <row r="38" spans="1:19" s="44" customFormat="1" ht="11.25" customHeight="1">
      <c r="A38" s="42" t="s">
        <v>90</v>
      </c>
      <c r="B38" s="41">
        <f>SUM('CtroExp ()'!C210:C215)</f>
        <v>0</v>
      </c>
      <c r="C38" s="41">
        <f>SUM('CtroExp ()'!D210:D215)</f>
        <v>0</v>
      </c>
      <c r="D38" s="41">
        <f>SUM('CtroExp ()'!E210:E215)</f>
        <v>0</v>
      </c>
      <c r="E38" s="41">
        <f>SUM('CtroExp ()'!H210:H215)</f>
        <v>0</v>
      </c>
      <c r="F38" s="41">
        <f>SUM('CtroExp ()'!I210:I215)</f>
        <v>0</v>
      </c>
      <c r="G38" s="41">
        <f>SUM('CtroExp ()'!J210:J215)</f>
        <v>0</v>
      </c>
      <c r="H38" s="41">
        <f>SUM('CtroExp ()'!K210:K215)</f>
        <v>0</v>
      </c>
      <c r="I38" s="41">
        <f>SUM('CtroExp ()'!Q210:Q215)</f>
        <v>0</v>
      </c>
      <c r="J38" s="43">
        <f t="shared" si="5"/>
        <v>0</v>
      </c>
      <c r="K38" s="41">
        <f>SUM('CtroExp ()'!S210:S215)</f>
        <v>0</v>
      </c>
      <c r="L38" s="41">
        <f>SUM('CtroExp ()'!W210:W215)</f>
        <v>0</v>
      </c>
      <c r="M38" s="41">
        <f>SUM('CtroExp ()'!X210:X215)</f>
        <v>0</v>
      </c>
      <c r="N38" s="41">
        <f>SUM('CtroExp ()'!Y210:Y215)</f>
        <v>0</v>
      </c>
      <c r="O38" s="41">
        <f>SUM('CtroExp ()'!Z210:Z215)</f>
        <v>0</v>
      </c>
      <c r="P38" s="41">
        <f>SUM('CtroExp ()'!AA210:AA215)</f>
        <v>0</v>
      </c>
      <c r="Q38" s="41">
        <f>SUM('CtroExp ()'!AB210:AB215)</f>
        <v>0</v>
      </c>
      <c r="R38" s="41">
        <f>SUM('CtroExp ()'!AW210:AW215)</f>
        <v>0</v>
      </c>
      <c r="S38" s="41">
        <f t="shared" si="6"/>
        <v>0</v>
      </c>
    </row>
    <row r="39" spans="1:19" s="44" customFormat="1" ht="11.25" customHeight="1">
      <c r="A39" s="87" t="s">
        <v>152</v>
      </c>
      <c r="B39" s="41">
        <f>SUM('CtroExp ()'!C223:C228)</f>
        <v>0</v>
      </c>
      <c r="C39" s="41">
        <f>SUM('CtroExp ()'!D223:D228)</f>
        <v>0</v>
      </c>
      <c r="D39" s="41">
        <f>SUM('CtroExp ()'!E223:E228)</f>
        <v>0</v>
      </c>
      <c r="E39" s="41">
        <f>SUM('CtroExp ()'!H223:H228)</f>
        <v>0</v>
      </c>
      <c r="F39" s="41">
        <f>SUM('CtroExp ()'!I223:I228)</f>
        <v>0</v>
      </c>
      <c r="G39" s="41">
        <f>SUM('CtroExp ()'!J223:J228)</f>
        <v>0</v>
      </c>
      <c r="H39" s="41">
        <f>SUM('CtroExp ()'!K223:K228)</f>
        <v>0</v>
      </c>
      <c r="I39" s="41">
        <f>SUM('CtroExp ()'!Q223:Q228)</f>
        <v>0</v>
      </c>
      <c r="J39" s="43">
        <f t="shared" si="5"/>
        <v>0</v>
      </c>
      <c r="K39" s="41">
        <f>SUM('CtroExp ()'!S223:S228)</f>
        <v>72285</v>
      </c>
      <c r="L39" s="41">
        <f>SUM('CtroExp ()'!W223:W228)</f>
        <v>0</v>
      </c>
      <c r="M39" s="41">
        <f>SUM('CtroExp ()'!X223:X228)</f>
        <v>12000</v>
      </c>
      <c r="N39" s="41">
        <f>SUM('CtroExp ()'!Y223:Y228)</f>
        <v>0</v>
      </c>
      <c r="O39" s="41">
        <f>SUM('CtroExp ()'!Z223:Z228)</f>
        <v>0</v>
      </c>
      <c r="P39" s="41">
        <f>SUM('CtroExp ()'!AA223:AA228)</f>
        <v>0</v>
      </c>
      <c r="Q39" s="41">
        <f>SUM('CtroExp ()'!AB223:AB228)</f>
        <v>0</v>
      </c>
      <c r="R39" s="41">
        <f>SUM('CtroExp ()'!AW223:AW228)</f>
        <v>0</v>
      </c>
      <c r="S39" s="41">
        <f t="shared" si="6"/>
        <v>84285</v>
      </c>
    </row>
    <row r="40" spans="1:19" s="44" customFormat="1" ht="11.25" customHeight="1">
      <c r="A40" s="46" t="s">
        <v>140</v>
      </c>
      <c r="B40" s="41">
        <f>SUM('CtroExp ()'!C236:C241)</f>
        <v>0</v>
      </c>
      <c r="C40" s="41">
        <f>SUM('CtroExp ()'!D236:D241)</f>
        <v>0</v>
      </c>
      <c r="D40" s="41">
        <f>SUM('CtroExp ()'!E236:E241)</f>
        <v>0</v>
      </c>
      <c r="E40" s="41">
        <f>SUM('CtroExp ()'!H236:H241)</f>
        <v>0</v>
      </c>
      <c r="F40" s="41">
        <f>SUM('CtroExp ()'!I236:I241)</f>
        <v>0</v>
      </c>
      <c r="G40" s="41">
        <f>SUM('CtroExp ()'!J236:J241)</f>
        <v>0</v>
      </c>
      <c r="H40" s="41">
        <f>SUM('CtroExp ()'!K236:K241)</f>
        <v>0</v>
      </c>
      <c r="I40" s="41">
        <f>SUM('CtroExp ()'!Q236:Q241)</f>
        <v>0</v>
      </c>
      <c r="J40" s="43">
        <f t="shared" si="5"/>
        <v>0</v>
      </c>
      <c r="K40" s="41">
        <f>SUM('CtroExp ()'!S236:S241)</f>
        <v>0</v>
      </c>
      <c r="L40" s="41">
        <f>SUM('CtroExp ()'!W236:W241)</f>
        <v>0</v>
      </c>
      <c r="M40" s="41">
        <f>SUM('CtroExp ()'!X236:X241)</f>
        <v>0</v>
      </c>
      <c r="N40" s="41">
        <f>SUM('CtroExp ()'!Y236:Y241)</f>
        <v>0</v>
      </c>
      <c r="O40" s="41">
        <f>SUM('CtroExp ()'!Z236:Z241)</f>
        <v>0</v>
      </c>
      <c r="P40" s="41">
        <f>SUM('CtroExp ()'!AA236:AA241)</f>
        <v>0</v>
      </c>
      <c r="Q40" s="41">
        <f>SUM('CtroExp ()'!AB236:AB241)</f>
        <v>0</v>
      </c>
      <c r="R40" s="41">
        <f>SUM('CtroExp ()'!AW236:AW241)</f>
        <v>0</v>
      </c>
      <c r="S40" s="41">
        <f t="shared" si="6"/>
        <v>0</v>
      </c>
    </row>
    <row r="41" spans="1:19" ht="12" customHeight="1">
      <c r="A41" s="63" t="s">
        <v>16</v>
      </c>
      <c r="B41" s="63">
        <f>SUM(B24:B40)</f>
        <v>16340</v>
      </c>
      <c r="C41" s="63">
        <f aca="true" t="shared" si="7" ref="C41:S41">SUM(C24:C40)</f>
        <v>241131.47</v>
      </c>
      <c r="D41" s="63">
        <f t="shared" si="7"/>
        <v>0</v>
      </c>
      <c r="E41" s="63">
        <f t="shared" si="7"/>
        <v>2971931.6890000002</v>
      </c>
      <c r="F41" s="63">
        <f t="shared" si="7"/>
        <v>0</v>
      </c>
      <c r="G41" s="63">
        <f t="shared" si="7"/>
        <v>0</v>
      </c>
      <c r="H41" s="63">
        <f t="shared" si="7"/>
        <v>3674</v>
      </c>
      <c r="I41" s="63">
        <f t="shared" si="7"/>
        <v>3000</v>
      </c>
      <c r="J41" s="64">
        <f t="shared" si="7"/>
        <v>3801640.4590000003</v>
      </c>
      <c r="K41" s="65">
        <f t="shared" si="7"/>
        <v>266663.255</v>
      </c>
      <c r="L41" s="63">
        <f t="shared" si="7"/>
        <v>14240647.755</v>
      </c>
      <c r="M41" s="63">
        <f t="shared" si="7"/>
        <v>389339.44</v>
      </c>
      <c r="N41" s="63">
        <f t="shared" si="7"/>
        <v>0</v>
      </c>
      <c r="O41" s="63">
        <f t="shared" si="7"/>
        <v>0</v>
      </c>
      <c r="P41" s="63">
        <f t="shared" si="7"/>
        <v>575044.878</v>
      </c>
      <c r="Q41" s="63">
        <f t="shared" si="7"/>
        <v>1008451.06</v>
      </c>
      <c r="R41" s="63">
        <f t="shared" si="7"/>
        <v>89423.093</v>
      </c>
      <c r="S41" s="63">
        <f t="shared" si="7"/>
        <v>18520051.616</v>
      </c>
    </row>
    <row r="42" spans="1:19" ht="27.75" customHeight="1">
      <c r="A42" s="149" t="s">
        <v>216</v>
      </c>
      <c r="B42" s="149"/>
      <c r="C42" s="149"/>
      <c r="D42" s="149"/>
      <c r="E42" s="149"/>
      <c r="F42" s="149"/>
      <c r="G42" s="149"/>
      <c r="H42" s="149"/>
      <c r="I42" s="149"/>
      <c r="J42" s="149"/>
      <c r="K42" s="149"/>
      <c r="L42" s="149"/>
      <c r="M42" s="149"/>
      <c r="N42" s="149"/>
      <c r="O42" s="149"/>
      <c r="P42" s="149"/>
      <c r="Q42" s="149"/>
      <c r="R42" s="149"/>
      <c r="S42" s="149"/>
    </row>
    <row r="43" spans="1:11" ht="10.5" customHeight="1">
      <c r="A43" s="56"/>
      <c r="B43" s="57"/>
      <c r="C43" s="5"/>
      <c r="D43" s="5"/>
      <c r="E43" s="5"/>
      <c r="F43" s="5"/>
      <c r="K43" s="4"/>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1.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5" customHeight="1">
      <c r="A1" s="91" t="s">
        <v>41</v>
      </c>
    </row>
    <row r="2" ht="18" customHeight="1">
      <c r="A2" s="93" t="s">
        <v>194</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()'!C8</f>
        <v>0</v>
      </c>
      <c r="C4" s="41">
        <f>'CtroExp ()'!D8</f>
        <v>0</v>
      </c>
      <c r="D4" s="41">
        <f>'CtroExp ()'!E8</f>
        <v>0</v>
      </c>
      <c r="E4" s="41">
        <f>'CtroExp ()'!H8</f>
        <v>25000</v>
      </c>
      <c r="F4" s="41">
        <f>'CtroExp ()'!I8</f>
        <v>0</v>
      </c>
      <c r="G4" s="41">
        <f>'CtroExp ()'!J8</f>
        <v>0</v>
      </c>
      <c r="H4" s="41">
        <f>'CtroExp ()'!K8</f>
        <v>0</v>
      </c>
      <c r="I4" s="41">
        <f>'CtroExp ()'!Q8</f>
        <v>0</v>
      </c>
      <c r="J4" s="43">
        <f>SUM(B4:I4)</f>
        <v>25000</v>
      </c>
      <c r="K4" s="41">
        <f>'CtroExp ()'!S8</f>
        <v>0</v>
      </c>
      <c r="L4" s="41">
        <f>'CtroExp ()'!W8</f>
        <v>135578</v>
      </c>
      <c r="M4" s="41">
        <f>'CtroExp ()'!X8</f>
        <v>0</v>
      </c>
      <c r="N4" s="41">
        <f>'CtroExp ()'!Y8</f>
        <v>0</v>
      </c>
      <c r="O4" s="41">
        <f>'CtroExp ()'!Z8</f>
        <v>0</v>
      </c>
      <c r="P4" s="41">
        <f>'CtroExp ()'!AA8</f>
        <v>0</v>
      </c>
      <c r="Q4" s="41">
        <f>'CtroExp ()'!AB8</f>
        <v>0</v>
      </c>
      <c r="R4" s="41">
        <f>'CtroExp ()'!AW8</f>
        <v>0</v>
      </c>
      <c r="S4" s="41">
        <f>SUM(K4:R4)</f>
        <v>135578</v>
      </c>
      <c r="T4" s="49"/>
    </row>
    <row r="5" spans="1:20" s="44" customFormat="1" ht="12" customHeight="1">
      <c r="A5" s="103" t="s">
        <v>148</v>
      </c>
      <c r="B5" s="41">
        <f>'CtroExp ()'!C21</f>
        <v>0</v>
      </c>
      <c r="C5" s="41">
        <f>'CtroExp ()'!D21</f>
        <v>0</v>
      </c>
      <c r="D5" s="41">
        <f>'CtroExp ()'!E21</f>
        <v>0</v>
      </c>
      <c r="E5" s="41">
        <f>'CtroExp ()'!H21</f>
        <v>110453</v>
      </c>
      <c r="F5" s="41">
        <f>'CtroExp ()'!I21</f>
        <v>0</v>
      </c>
      <c r="G5" s="41">
        <f>'CtroExp ()'!J21</f>
        <v>0</v>
      </c>
      <c r="H5" s="41">
        <f>'CtroExp ()'!K21</f>
        <v>0</v>
      </c>
      <c r="I5" s="41">
        <f>'CtroExp ()'!Q21</f>
        <v>0</v>
      </c>
      <c r="J5" s="43">
        <f>SUM(B5:I5)</f>
        <v>110453</v>
      </c>
      <c r="K5" s="41">
        <f>'CtroExp ()'!S21</f>
        <v>0</v>
      </c>
      <c r="L5" s="41">
        <f>'CtroExp ()'!W21</f>
        <v>567012.445</v>
      </c>
      <c r="M5" s="41">
        <f>'CtroExp ()'!X21</f>
        <v>0</v>
      </c>
      <c r="N5" s="41">
        <f>'CtroExp ()'!Y21</f>
        <v>0</v>
      </c>
      <c r="O5" s="41">
        <f>'CtroExp ()'!Z21</f>
        <v>0</v>
      </c>
      <c r="P5" s="41">
        <f>'CtroExp ()'!AA21</f>
        <v>0</v>
      </c>
      <c r="Q5" s="41">
        <f>'CtroExp ()'!AB21</f>
        <v>97752.655</v>
      </c>
      <c r="R5" s="41">
        <f>'CtroExp ()'!AW21</f>
        <v>5000</v>
      </c>
      <c r="S5" s="41">
        <f>SUM(K5:R5)</f>
        <v>669765.1</v>
      </c>
      <c r="T5" s="49"/>
    </row>
    <row r="6" spans="1:20" s="44" customFormat="1" ht="11.25" customHeight="1">
      <c r="A6" s="103" t="s">
        <v>155</v>
      </c>
      <c r="B6" s="41">
        <f>'CtroExp ()'!C34</f>
        <v>0</v>
      </c>
      <c r="C6" s="41">
        <f>'CtroExp ()'!D34</f>
        <v>0</v>
      </c>
      <c r="D6" s="41">
        <f>'CtroExp ()'!E34</f>
        <v>0</v>
      </c>
      <c r="E6" s="41">
        <f>'CtroExp ()'!H34</f>
        <v>16000</v>
      </c>
      <c r="F6" s="41">
        <f>'CtroExp ()'!I34</f>
        <v>0</v>
      </c>
      <c r="G6" s="41">
        <f>'CtroExp ()'!J34</f>
        <v>0</v>
      </c>
      <c r="H6" s="41">
        <f>'CtroExp ()'!K34</f>
        <v>0</v>
      </c>
      <c r="I6" s="41">
        <f>'CtroExp ()'!Q34</f>
        <v>0</v>
      </c>
      <c r="J6" s="43">
        <f>SUM(B6:I6)</f>
        <v>16000</v>
      </c>
      <c r="K6" s="41">
        <f>'CtroExp ()'!S34</f>
        <v>0</v>
      </c>
      <c r="L6" s="41">
        <f>'CtroExp ()'!W34</f>
        <v>128230</v>
      </c>
      <c r="M6" s="41">
        <f>'CtroExp ()'!X34</f>
        <v>0</v>
      </c>
      <c r="N6" s="41">
        <f>'CtroExp ()'!Y34</f>
        <v>0</v>
      </c>
      <c r="O6" s="41">
        <f>'CtroExp ()'!Z34</f>
        <v>0</v>
      </c>
      <c r="P6" s="41">
        <f>'CtroExp ()'!AA34</f>
        <v>15000</v>
      </c>
      <c r="Q6" s="41">
        <f>'CtroExp ()'!AB34</f>
        <v>10703</v>
      </c>
      <c r="R6" s="41">
        <f>'CtroExp ()'!AW34</f>
        <v>0</v>
      </c>
      <c r="S6" s="41">
        <f>SUM(K6:R6)</f>
        <v>153933</v>
      </c>
      <c r="T6" s="49"/>
    </row>
    <row r="7" spans="1:19" s="44" customFormat="1" ht="11.25" customHeight="1">
      <c r="A7" s="41" t="s">
        <v>10</v>
      </c>
      <c r="B7" s="41">
        <f>'CtroExp ()'!C47</f>
        <v>0</v>
      </c>
      <c r="C7" s="41">
        <f>'CtroExp ()'!D47</f>
        <v>0</v>
      </c>
      <c r="D7" s="41">
        <f>'CtroExp ()'!E47</f>
        <v>0</v>
      </c>
      <c r="E7" s="41">
        <f>'CtroExp ()'!H47</f>
        <v>145500</v>
      </c>
      <c r="F7" s="41">
        <f>'CtroExp ()'!I47</f>
        <v>0</v>
      </c>
      <c r="G7" s="41">
        <f>'CtroExp ()'!J47</f>
        <v>0</v>
      </c>
      <c r="H7" s="41">
        <f>'CtroExp ()'!K47</f>
        <v>0</v>
      </c>
      <c r="I7" s="41">
        <f>'CtroExp ()'!Q47</f>
        <v>0</v>
      </c>
      <c r="J7" s="43">
        <f>SUM(B7:I7)</f>
        <v>145500</v>
      </c>
      <c r="K7" s="41">
        <f>'CtroExp ()'!S47</f>
        <v>0</v>
      </c>
      <c r="L7" s="41">
        <f>'CtroExp ()'!W47</f>
        <v>560205.88</v>
      </c>
      <c r="M7" s="41">
        <f>'CtroExp ()'!X47</f>
        <v>16500</v>
      </c>
      <c r="N7" s="41">
        <f>'CtroExp ()'!Y47</f>
        <v>0</v>
      </c>
      <c r="O7" s="41">
        <f>'CtroExp ()'!Z47</f>
        <v>0</v>
      </c>
      <c r="P7" s="41">
        <f>'CtroExp ()'!AA47</f>
        <v>23865.946</v>
      </c>
      <c r="Q7" s="41">
        <f>'CtroExp ()'!AB47</f>
        <v>74912.83</v>
      </c>
      <c r="R7" s="41">
        <f>'CtroExp ()'!AW47</f>
        <v>4015.545</v>
      </c>
      <c r="S7" s="41">
        <f>SUM(K7:R7)</f>
        <v>679500.201</v>
      </c>
    </row>
    <row r="8" spans="1:19" s="44" customFormat="1" ht="11.25" customHeight="1">
      <c r="A8" s="41" t="s">
        <v>178</v>
      </c>
      <c r="B8" s="41">
        <f>'CtroExp ()'!C60</f>
        <v>0</v>
      </c>
      <c r="C8" s="41">
        <f>'CtroExp ()'!D60</f>
        <v>0</v>
      </c>
      <c r="D8" s="41">
        <f>'CtroExp ()'!E60</f>
        <v>0</v>
      </c>
      <c r="E8" s="41">
        <f>'CtroExp ()'!H60</f>
        <v>0</v>
      </c>
      <c r="F8" s="41">
        <f>'CtroExp ()'!I60</f>
        <v>0</v>
      </c>
      <c r="G8" s="41">
        <f>'CtroExp ()'!J60</f>
        <v>0</v>
      </c>
      <c r="H8" s="41">
        <f>'CtroExp ()'!K60</f>
        <v>0</v>
      </c>
      <c r="I8" s="41">
        <f>'CtroExp ()'!Q60</f>
        <v>0</v>
      </c>
      <c r="J8" s="43">
        <f aca="true" t="shared" si="0" ref="J8:J13">SUM(B8:I8)</f>
        <v>0</v>
      </c>
      <c r="K8" s="41">
        <f>'CtroExp ()'!S60</f>
        <v>0</v>
      </c>
      <c r="L8" s="41">
        <f>'CtroExp ()'!W60</f>
        <v>233738.55000000002</v>
      </c>
      <c r="M8" s="41">
        <f>'CtroExp ()'!X60</f>
        <v>0</v>
      </c>
      <c r="N8" s="41">
        <f>'CtroExp ()'!Y60</f>
        <v>0</v>
      </c>
      <c r="O8" s="41">
        <f>'CtroExp ()'!Z60</f>
        <v>0</v>
      </c>
      <c r="P8" s="41">
        <f>'CtroExp ()'!AA60</f>
        <v>0</v>
      </c>
      <c r="Q8" s="41">
        <f>'CtroExp ()'!AB60</f>
        <v>0</v>
      </c>
      <c r="R8" s="41">
        <f>'CtroExp ()'!AW60</f>
        <v>0</v>
      </c>
      <c r="S8" s="41">
        <f aca="true" t="shared" si="1" ref="S8:S13">SUM(K8:R8)</f>
        <v>233738.55000000002</v>
      </c>
    </row>
    <row r="9" spans="1:19" s="44" customFormat="1" ht="11.25" customHeight="1">
      <c r="A9" s="42" t="s">
        <v>164</v>
      </c>
      <c r="B9" s="42">
        <f>'CtroExp ()'!C73</f>
        <v>0</v>
      </c>
      <c r="C9" s="42">
        <f>'CtroExp ()'!D73</f>
        <v>24000</v>
      </c>
      <c r="D9" s="42">
        <f>'CtroExp ()'!E73</f>
        <v>0</v>
      </c>
      <c r="E9" s="42">
        <f>'CtroExp ()'!H73</f>
        <v>17098.021</v>
      </c>
      <c r="F9" s="42">
        <f>'CtroExp ()'!I73</f>
        <v>0</v>
      </c>
      <c r="G9" s="42">
        <f>'CtroExp ()'!J73</f>
        <v>0</v>
      </c>
      <c r="H9" s="42">
        <f>'CtroExp ()'!K73</f>
        <v>0</v>
      </c>
      <c r="I9" s="42">
        <f>'CtroExp ()'!Q73</f>
        <v>0</v>
      </c>
      <c r="J9" s="55">
        <f t="shared" si="0"/>
        <v>41098.021</v>
      </c>
      <c r="K9" s="42">
        <f>'CtroExp ()'!S73</f>
        <v>0</v>
      </c>
      <c r="L9" s="42">
        <f>'CtroExp ()'!W73</f>
        <v>92888</v>
      </c>
      <c r="M9" s="42">
        <f>'CtroExp ()'!X73</f>
        <v>16240</v>
      </c>
      <c r="N9" s="42">
        <f>'CtroExp ()'!Y73</f>
        <v>0</v>
      </c>
      <c r="O9" s="42">
        <f>'CtroExp ()'!Z73</f>
        <v>0</v>
      </c>
      <c r="P9" s="42">
        <f>'CtroExp ()'!AA73</f>
        <v>0</v>
      </c>
      <c r="Q9" s="42">
        <f>'CtroExp ()'!AB73</f>
        <v>6697</v>
      </c>
      <c r="R9" s="42">
        <f>'CtroExp ()'!AW73</f>
        <v>0</v>
      </c>
      <c r="S9" s="42">
        <f t="shared" si="1"/>
        <v>115825</v>
      </c>
    </row>
    <row r="10" spans="1:19" s="45" customFormat="1" ht="11.25" customHeight="1">
      <c r="A10" s="42" t="s">
        <v>167</v>
      </c>
      <c r="B10" s="42">
        <f>'CtroExp ()'!C86</f>
        <v>0</v>
      </c>
      <c r="C10" s="42">
        <f>'CtroExp ()'!D86</f>
        <v>0</v>
      </c>
      <c r="D10" s="42">
        <f>'CtroExp ()'!E86</f>
        <v>0</v>
      </c>
      <c r="E10" s="42">
        <f>'CtroExp ()'!H86</f>
        <v>30500</v>
      </c>
      <c r="F10" s="42">
        <f>'CtroExp ()'!I86</f>
        <v>0</v>
      </c>
      <c r="G10" s="42">
        <f>'CtroExp ()'!J86</f>
        <v>0</v>
      </c>
      <c r="H10" s="42">
        <f>'CtroExp ()'!K86</f>
        <v>0</v>
      </c>
      <c r="I10" s="42">
        <f>'CtroExp ()'!Q86</f>
        <v>0</v>
      </c>
      <c r="J10" s="55">
        <f t="shared" si="0"/>
        <v>30500</v>
      </c>
      <c r="K10" s="42">
        <f>'CtroExp ()'!S86</f>
        <v>0</v>
      </c>
      <c r="L10" s="42">
        <f>'CtroExp ()'!W86</f>
        <v>72321</v>
      </c>
      <c r="M10" s="42">
        <f>'CtroExp ()'!X86</f>
        <v>0</v>
      </c>
      <c r="N10" s="42">
        <f>'CtroExp ()'!Y86</f>
        <v>0</v>
      </c>
      <c r="O10" s="42">
        <f>'CtroExp ()'!Z86</f>
        <v>0</v>
      </c>
      <c r="P10" s="42">
        <f>'CtroExp ()'!AA86</f>
        <v>0</v>
      </c>
      <c r="Q10" s="42">
        <f>'CtroExp ()'!AB86</f>
        <v>0</v>
      </c>
      <c r="R10" s="42">
        <f>'CtroExp ()'!AW86</f>
        <v>0</v>
      </c>
      <c r="S10" s="42">
        <f t="shared" si="1"/>
        <v>72321</v>
      </c>
    </row>
    <row r="11" spans="1:19" s="44" customFormat="1" ht="11.25" customHeight="1">
      <c r="A11" s="41" t="s">
        <v>12</v>
      </c>
      <c r="B11" s="67">
        <f>'CtroExp ()'!C99</f>
        <v>0</v>
      </c>
      <c r="C11" s="41">
        <f>'CtroExp ()'!D99</f>
        <v>1200</v>
      </c>
      <c r="D11" s="41">
        <f>'CtroExp ()'!E99</f>
        <v>0</v>
      </c>
      <c r="E11" s="41">
        <f>'CtroExp ()'!H99</f>
        <v>4000</v>
      </c>
      <c r="F11" s="41">
        <f>'CtroExp ()'!I99</f>
        <v>0</v>
      </c>
      <c r="G11" s="41">
        <f>'CtroExp ()'!J99</f>
        <v>0</v>
      </c>
      <c r="H11" s="41">
        <f>'CtroExp ()'!K99</f>
        <v>0</v>
      </c>
      <c r="I11" s="41">
        <f>'CtroExp ()'!Q99</f>
        <v>2500</v>
      </c>
      <c r="J11" s="43">
        <f t="shared" si="0"/>
        <v>7700</v>
      </c>
      <c r="K11" s="41">
        <f>'CtroExp ()'!S99</f>
        <v>0</v>
      </c>
      <c r="L11" s="41">
        <f>'CtroExp ()'!W99</f>
        <v>35565</v>
      </c>
      <c r="M11" s="41">
        <f>'CtroExp ()'!X99</f>
        <v>0</v>
      </c>
      <c r="N11" s="41">
        <f>'CtroExp ()'!Y99</f>
        <v>0</v>
      </c>
      <c r="O11" s="41">
        <f>'CtroExp ()'!Z99</f>
        <v>0</v>
      </c>
      <c r="P11" s="41">
        <f>'CtroExp ()'!AA99</f>
        <v>0</v>
      </c>
      <c r="Q11" s="41">
        <f>'CtroExp ()'!AB99</f>
        <v>0</v>
      </c>
      <c r="R11" s="41">
        <f>'CtroExp ()'!AW99</f>
        <v>0</v>
      </c>
      <c r="S11" s="41">
        <f t="shared" si="1"/>
        <v>35565</v>
      </c>
    </row>
    <row r="12" spans="1:19" s="45" customFormat="1" ht="11.25" customHeight="1">
      <c r="A12" s="42" t="s">
        <v>13</v>
      </c>
      <c r="B12" s="42">
        <f>'CtroExp ()'!C112</f>
        <v>0</v>
      </c>
      <c r="C12" s="42">
        <f>'CtroExp ()'!D112</f>
        <v>0</v>
      </c>
      <c r="D12" s="42">
        <f>'CtroExp ()'!E112</f>
        <v>0</v>
      </c>
      <c r="E12" s="42">
        <f>'CtroExp ()'!H112</f>
        <v>0</v>
      </c>
      <c r="F12" s="42">
        <f>'CtroExp ()'!I112</f>
        <v>0</v>
      </c>
      <c r="G12" s="42">
        <f>'CtroExp ()'!J112</f>
        <v>0</v>
      </c>
      <c r="H12" s="42">
        <f>'CtroExp ()'!K112</f>
        <v>0</v>
      </c>
      <c r="I12" s="42">
        <f>'CtroExp ()'!Q112</f>
        <v>0</v>
      </c>
      <c r="J12" s="55">
        <f t="shared" si="0"/>
        <v>0</v>
      </c>
      <c r="K12" s="42">
        <f>'CtroExp ()'!S112</f>
        <v>0</v>
      </c>
      <c r="L12" s="42">
        <f>'CtroExp ()'!W112</f>
        <v>0</v>
      </c>
      <c r="M12" s="42">
        <f>'CtroExp ()'!X112</f>
        <v>0</v>
      </c>
      <c r="N12" s="42">
        <f>'CtroExp ()'!Y112</f>
        <v>0</v>
      </c>
      <c r="O12" s="42">
        <f>'CtroExp ()'!Z112</f>
        <v>0</v>
      </c>
      <c r="P12" s="42">
        <f>'CtroExp ()'!AA112</f>
        <v>0</v>
      </c>
      <c r="Q12" s="42">
        <f>'CtroExp ()'!AB112</f>
        <v>0</v>
      </c>
      <c r="R12" s="42">
        <f>'CtroExp ()'!AW112</f>
        <v>0</v>
      </c>
      <c r="S12" s="42">
        <f t="shared" si="1"/>
        <v>0</v>
      </c>
    </row>
    <row r="13" spans="1:19" s="44" customFormat="1" ht="11.25" customHeight="1">
      <c r="A13" s="41" t="s">
        <v>14</v>
      </c>
      <c r="B13" s="41">
        <f>'CtroExp ()'!C125</f>
        <v>0</v>
      </c>
      <c r="C13" s="41">
        <f>'CtroExp ()'!D125</f>
        <v>1885</v>
      </c>
      <c r="D13" s="41">
        <f>'CtroExp ()'!E125</f>
        <v>0</v>
      </c>
      <c r="E13" s="41">
        <f>'CtroExp ()'!H125</f>
        <v>74800</v>
      </c>
      <c r="F13" s="41">
        <f>'CtroExp ()'!I125</f>
        <v>0</v>
      </c>
      <c r="G13" s="41">
        <f>'CtroExp ()'!J125</f>
        <v>0</v>
      </c>
      <c r="H13" s="41">
        <f>'CtroExp ()'!K125</f>
        <v>0</v>
      </c>
      <c r="I13" s="41">
        <f>'CtroExp ()'!Q125</f>
        <v>0</v>
      </c>
      <c r="J13" s="43">
        <f t="shared" si="0"/>
        <v>76685</v>
      </c>
      <c r="K13" s="41">
        <f>'CtroExp ()'!S125</f>
        <v>0</v>
      </c>
      <c r="L13" s="41">
        <f>'CtroExp ()'!W125</f>
        <v>364930</v>
      </c>
      <c r="M13" s="41">
        <f>'CtroExp ()'!X125</f>
        <v>25452</v>
      </c>
      <c r="N13" s="41">
        <f>'CtroExp ()'!Y125</f>
        <v>0</v>
      </c>
      <c r="O13" s="41">
        <f>'CtroExp ()'!Z125</f>
        <v>0</v>
      </c>
      <c r="P13" s="41">
        <f>'CtroExp ()'!AA125</f>
        <v>36000</v>
      </c>
      <c r="Q13" s="41">
        <f>'CtroExp ()'!AB125</f>
        <v>32995</v>
      </c>
      <c r="R13" s="41">
        <f>'CtroExp ()'!AW125</f>
        <v>2964</v>
      </c>
      <c r="S13" s="41">
        <f t="shared" si="1"/>
        <v>462341</v>
      </c>
    </row>
    <row r="14" spans="1:19" s="44" customFormat="1" ht="11.25" customHeight="1">
      <c r="A14" s="41" t="s">
        <v>83</v>
      </c>
      <c r="B14" s="41">
        <f>'CtroExp ()'!C138</f>
        <v>0</v>
      </c>
      <c r="C14" s="41">
        <f>'CtroExp ()'!D138</f>
        <v>0</v>
      </c>
      <c r="D14" s="41">
        <f>'CtroExp ()'!E138</f>
        <v>0</v>
      </c>
      <c r="E14" s="41">
        <f>'CtroExp ()'!H138</f>
        <v>50000</v>
      </c>
      <c r="F14" s="41">
        <f>'CtroExp ()'!I138</f>
        <v>0</v>
      </c>
      <c r="G14" s="41">
        <f>'CtroExp ()'!J138</f>
        <v>0</v>
      </c>
      <c r="H14" s="41">
        <f>'CtroExp ()'!K138</f>
        <v>0</v>
      </c>
      <c r="I14" s="41">
        <f>'CtroExp ()'!Q138</f>
        <v>0</v>
      </c>
      <c r="J14" s="43">
        <f aca="true" t="shared" si="2" ref="J14:J20">SUM(B14:I14)</f>
        <v>50000</v>
      </c>
      <c r="K14" s="41">
        <f>'CtroExp ()'!S138</f>
        <v>0</v>
      </c>
      <c r="L14" s="41">
        <f>'CtroExp ()'!W138</f>
        <v>299278</v>
      </c>
      <c r="M14" s="41">
        <f>'CtroExp ()'!X138</f>
        <v>0</v>
      </c>
      <c r="N14" s="41">
        <f>'CtroExp ()'!Y138</f>
        <v>0</v>
      </c>
      <c r="O14" s="41">
        <f>'CtroExp ()'!Z138</f>
        <v>0</v>
      </c>
      <c r="P14" s="41">
        <f>'CtroExp ()'!AA138</f>
        <v>0</v>
      </c>
      <c r="Q14" s="41">
        <f>'CtroExp ()'!AB138</f>
        <v>29100</v>
      </c>
      <c r="R14" s="41">
        <f>'CtroExp ()'!AW138</f>
        <v>0</v>
      </c>
      <c r="S14" s="41">
        <f aca="true" t="shared" si="3" ref="S14:S20">SUM(K14:R14)</f>
        <v>328378</v>
      </c>
    </row>
    <row r="15" spans="1:19" s="44" customFormat="1" ht="11.25" customHeight="1">
      <c r="A15" s="42" t="s">
        <v>85</v>
      </c>
      <c r="B15" s="42">
        <f>'CtroExp ()'!C151</f>
        <v>0</v>
      </c>
      <c r="C15" s="42">
        <f>'CtroExp ()'!D151</f>
        <v>0</v>
      </c>
      <c r="D15" s="42">
        <f>'CtroExp ()'!E151</f>
        <v>0</v>
      </c>
      <c r="E15" s="42">
        <f>'CtroExp ()'!H151</f>
        <v>36000</v>
      </c>
      <c r="F15" s="42">
        <f>'CtroExp ()'!I151</f>
        <v>0</v>
      </c>
      <c r="G15" s="42">
        <f>'CtroExp ()'!J151</f>
        <v>0</v>
      </c>
      <c r="H15" s="42">
        <f>'CtroExp ()'!K151</f>
        <v>0</v>
      </c>
      <c r="I15" s="42">
        <f>'CtroExp ()'!Q151</f>
        <v>0</v>
      </c>
      <c r="J15" s="55">
        <f t="shared" si="2"/>
        <v>36000</v>
      </c>
      <c r="K15" s="42">
        <f>'CtroExp ()'!S151</f>
        <v>0</v>
      </c>
      <c r="L15" s="42">
        <f>'CtroExp ()'!W151</f>
        <v>203524.28</v>
      </c>
      <c r="M15" s="42">
        <f>'CtroExp ()'!X151</f>
        <v>0</v>
      </c>
      <c r="N15" s="42">
        <f>'CtroExp ()'!Y151</f>
        <v>0</v>
      </c>
      <c r="O15" s="42">
        <f>'CtroExp ()'!Z151</f>
        <v>0</v>
      </c>
      <c r="P15" s="42">
        <f>'CtroExp ()'!AA151</f>
        <v>15000</v>
      </c>
      <c r="Q15" s="42">
        <f>'CtroExp ()'!AB151</f>
        <v>31581.41</v>
      </c>
      <c r="R15" s="42">
        <f>'CtroExp ()'!AW151</f>
        <v>0</v>
      </c>
      <c r="S15" s="42">
        <f t="shared" si="3"/>
        <v>250105.69</v>
      </c>
    </row>
    <row r="16" spans="1:19" s="44" customFormat="1" ht="11.25" customHeight="1">
      <c r="A16" s="41" t="s">
        <v>103</v>
      </c>
      <c r="B16" s="42">
        <f>'CtroExp ()'!C177</f>
        <v>0</v>
      </c>
      <c r="C16" s="42">
        <f>'CtroExp ()'!D177</f>
        <v>0</v>
      </c>
      <c r="D16" s="42">
        <f>'CtroExp ()'!E177</f>
        <v>0</v>
      </c>
      <c r="E16" s="42">
        <f>'CtroExp ()'!H177</f>
        <v>28000</v>
      </c>
      <c r="F16" s="42">
        <f>'CtroExp ()'!I177</f>
        <v>0</v>
      </c>
      <c r="G16" s="42">
        <f>'CtroExp ()'!J177</f>
        <v>0</v>
      </c>
      <c r="H16" s="42">
        <f>'CtroExp ()'!K177</f>
        <v>0</v>
      </c>
      <c r="I16" s="42">
        <f>'CtroExp ()'!Q177</f>
        <v>0</v>
      </c>
      <c r="J16" s="55">
        <f t="shared" si="2"/>
        <v>28000</v>
      </c>
      <c r="K16" s="42">
        <f>'CtroExp ()'!S177</f>
        <v>0</v>
      </c>
      <c r="L16" s="42">
        <f>'CtroExp ()'!W177</f>
        <v>137585</v>
      </c>
      <c r="M16" s="42">
        <f>'CtroExp ()'!X177</f>
        <v>0</v>
      </c>
      <c r="N16" s="42">
        <f>'CtroExp ()'!Y177</f>
        <v>0</v>
      </c>
      <c r="O16" s="42">
        <f>'CtroExp ()'!Z177</f>
        <v>0</v>
      </c>
      <c r="P16" s="42">
        <f>'CtroExp ()'!AA177</f>
        <v>30000</v>
      </c>
      <c r="Q16" s="42">
        <f>'CtroExp ()'!AB177</f>
        <v>5420</v>
      </c>
      <c r="R16" s="42">
        <f>'CtroExp ()'!AW177</f>
        <v>2500</v>
      </c>
      <c r="S16" s="42">
        <f t="shared" si="3"/>
        <v>175505</v>
      </c>
    </row>
    <row r="17" spans="1:19" s="44" customFormat="1" ht="11.25" customHeight="1">
      <c r="A17" s="41" t="s">
        <v>17</v>
      </c>
      <c r="B17" s="42">
        <f>'CtroExp ()'!C190</f>
        <v>0</v>
      </c>
      <c r="C17" s="42">
        <f>'CtroExp ()'!D190</f>
        <v>0</v>
      </c>
      <c r="D17" s="42">
        <f>'CtroExp ()'!E190</f>
        <v>0</v>
      </c>
      <c r="E17" s="42">
        <f>'CtroExp ()'!H190</f>
        <v>0</v>
      </c>
      <c r="F17" s="42">
        <f>'CtroExp ()'!I190</f>
        <v>0</v>
      </c>
      <c r="G17" s="42">
        <f>'CtroExp ()'!J190</f>
        <v>0</v>
      </c>
      <c r="H17" s="42">
        <f>'CtroExp ()'!K190</f>
        <v>0</v>
      </c>
      <c r="I17" s="42">
        <f>'CtroExp ()'!Q190</f>
        <v>0</v>
      </c>
      <c r="J17" s="55">
        <f t="shared" si="2"/>
        <v>0</v>
      </c>
      <c r="K17" s="42">
        <f>'CtroExp ()'!S190</f>
        <v>0</v>
      </c>
      <c r="L17" s="42">
        <f>'CtroExp ()'!W190</f>
        <v>0</v>
      </c>
      <c r="M17" s="42">
        <f>'CtroExp ()'!X190</f>
        <v>0</v>
      </c>
      <c r="N17" s="42">
        <f>'CtroExp ()'!Y190</f>
        <v>0</v>
      </c>
      <c r="O17" s="42">
        <f>'CtroExp ()'!Z190</f>
        <v>0</v>
      </c>
      <c r="P17" s="42">
        <f>'CtroExp ()'!AA190</f>
        <v>0</v>
      </c>
      <c r="Q17" s="42">
        <f>'CtroExp ()'!AB190</f>
        <v>0</v>
      </c>
      <c r="R17" s="42">
        <f>'CtroExp ()'!AW190</f>
        <v>0</v>
      </c>
      <c r="S17" s="42">
        <f t="shared" si="3"/>
        <v>0</v>
      </c>
    </row>
    <row r="18" spans="1:19" s="44" customFormat="1" ht="11.25" customHeight="1">
      <c r="A18" s="42" t="s">
        <v>90</v>
      </c>
      <c r="B18" s="42">
        <f>'CtroExp ()'!C216</f>
        <v>0</v>
      </c>
      <c r="C18" s="42">
        <f>'CtroExp ()'!D216</f>
        <v>0</v>
      </c>
      <c r="D18" s="42">
        <f>'CtroExp ()'!E216</f>
        <v>0</v>
      </c>
      <c r="E18" s="42">
        <f>'CtroExp ()'!H216</f>
        <v>0</v>
      </c>
      <c r="F18" s="42">
        <f>'CtroExp ()'!I216</f>
        <v>0</v>
      </c>
      <c r="G18" s="42">
        <f>'CtroExp ()'!J216</f>
        <v>0</v>
      </c>
      <c r="H18" s="42">
        <f>'CtroExp ()'!K216</f>
        <v>0</v>
      </c>
      <c r="I18" s="42">
        <f>'CtroExp ()'!Q216</f>
        <v>0</v>
      </c>
      <c r="J18" s="55">
        <f t="shared" si="2"/>
        <v>0</v>
      </c>
      <c r="K18" s="42">
        <f>'CtroExp ()'!S216</f>
        <v>0</v>
      </c>
      <c r="L18" s="42">
        <f>'CtroExp ()'!W216</f>
        <v>0</v>
      </c>
      <c r="M18" s="42">
        <f>'CtroExp ()'!X216</f>
        <v>0</v>
      </c>
      <c r="N18" s="42">
        <f>'CtroExp ()'!Y216</f>
        <v>0</v>
      </c>
      <c r="O18" s="42">
        <f>'CtroExp ()'!Z216</f>
        <v>0</v>
      </c>
      <c r="P18" s="42">
        <f>'CtroExp ()'!AA216</f>
        <v>0</v>
      </c>
      <c r="Q18" s="42">
        <f>'CtroExp ()'!AB216</f>
        <v>0</v>
      </c>
      <c r="R18" s="42">
        <f>'CtroExp ()'!AW216</f>
        <v>0</v>
      </c>
      <c r="S18" s="42">
        <f t="shared" si="3"/>
        <v>0</v>
      </c>
    </row>
    <row r="19" spans="1:19" s="44" customFormat="1" ht="11.25" customHeight="1">
      <c r="A19" s="87" t="s">
        <v>153</v>
      </c>
      <c r="B19" s="42">
        <f>'CtroExp ()'!C229</f>
        <v>0</v>
      </c>
      <c r="C19" s="42">
        <f>'CtroExp ()'!D229</f>
        <v>0</v>
      </c>
      <c r="D19" s="42">
        <f>'CtroExp ()'!E229</f>
        <v>0</v>
      </c>
      <c r="E19" s="42">
        <f>'CtroExp ()'!H229</f>
        <v>10000</v>
      </c>
      <c r="F19" s="42">
        <f>'CtroExp ()'!I229</f>
        <v>0</v>
      </c>
      <c r="G19" s="42">
        <f>'CtroExp ()'!J229</f>
        <v>0</v>
      </c>
      <c r="H19" s="42">
        <f>'CtroExp ()'!K229</f>
        <v>0</v>
      </c>
      <c r="I19" s="42">
        <f>'CtroExp ()'!Q229</f>
        <v>0</v>
      </c>
      <c r="J19" s="55">
        <f t="shared" si="2"/>
        <v>10000</v>
      </c>
      <c r="K19" s="42">
        <f>'CtroExp ()'!S229</f>
        <v>101096</v>
      </c>
      <c r="L19" s="42">
        <f>'CtroExp ()'!W229</f>
        <v>0</v>
      </c>
      <c r="M19" s="42">
        <f>'CtroExp ()'!X229</f>
        <v>0</v>
      </c>
      <c r="N19" s="42">
        <f>'CtroExp ()'!Y229</f>
        <v>0</v>
      </c>
      <c r="O19" s="42">
        <f>'CtroExp ()'!Z229</f>
        <v>0</v>
      </c>
      <c r="P19" s="42">
        <f>'CtroExp ()'!AA229</f>
        <v>0</v>
      </c>
      <c r="Q19" s="42">
        <f>'CtroExp ()'!AB229</f>
        <v>0</v>
      </c>
      <c r="R19" s="42">
        <f>'CtroExp ()'!AW229</f>
        <v>0</v>
      </c>
      <c r="S19" s="42">
        <f t="shared" si="3"/>
        <v>101096</v>
      </c>
    </row>
    <row r="20" spans="1:19" s="44" customFormat="1" ht="11.25" customHeight="1">
      <c r="A20" s="46" t="s">
        <v>165</v>
      </c>
      <c r="B20" s="42">
        <f>'CtroExp ()'!C242</f>
        <v>0</v>
      </c>
      <c r="C20" s="42">
        <f>'CtroExp ()'!D242</f>
        <v>0</v>
      </c>
      <c r="D20" s="42">
        <f>'CtroExp ()'!E242</f>
        <v>0</v>
      </c>
      <c r="E20" s="42">
        <f>'CtroExp ()'!H242</f>
        <v>0</v>
      </c>
      <c r="F20" s="42">
        <f>'CtroExp ()'!I242</f>
        <v>0</v>
      </c>
      <c r="G20" s="42">
        <f>'CtroExp ()'!J242</f>
        <v>0</v>
      </c>
      <c r="H20" s="42">
        <f>'CtroExp ()'!K242</f>
        <v>0</v>
      </c>
      <c r="I20" s="42">
        <f>'CtroExp ()'!Q242</f>
        <v>0</v>
      </c>
      <c r="J20" s="55">
        <f t="shared" si="2"/>
        <v>0</v>
      </c>
      <c r="K20" s="42">
        <f>'CtroExp ()'!S242</f>
        <v>0</v>
      </c>
      <c r="L20" s="42">
        <f>'CtroExp ()'!W242</f>
        <v>0</v>
      </c>
      <c r="M20" s="42">
        <f>'CtroExp ()'!X242</f>
        <v>0</v>
      </c>
      <c r="N20" s="42">
        <f>'CtroExp ()'!Y242</f>
        <v>0</v>
      </c>
      <c r="O20" s="42">
        <f>'CtroExp ()'!Z242</f>
        <v>0</v>
      </c>
      <c r="P20" s="42">
        <f>'CtroExp ()'!AA242</f>
        <v>0</v>
      </c>
      <c r="Q20" s="42">
        <f>'CtroExp ()'!AB242</f>
        <v>0</v>
      </c>
      <c r="R20" s="42">
        <f>'CtroExp ()'!AW242</f>
        <v>0</v>
      </c>
      <c r="S20" s="42">
        <f t="shared" si="3"/>
        <v>0</v>
      </c>
    </row>
    <row r="21" spans="1:19" s="2" customFormat="1" ht="12" customHeight="1">
      <c r="A21" s="14" t="s">
        <v>16</v>
      </c>
      <c r="B21" s="14">
        <f aca="true" t="shared" si="4" ref="B21:S21">SUM(B4:B20)</f>
        <v>0</v>
      </c>
      <c r="C21" s="14">
        <f t="shared" si="4"/>
        <v>27085</v>
      </c>
      <c r="D21" s="14">
        <f t="shared" si="4"/>
        <v>0</v>
      </c>
      <c r="E21" s="14">
        <f t="shared" si="4"/>
        <v>547351.021</v>
      </c>
      <c r="F21" s="14">
        <f t="shared" si="4"/>
        <v>0</v>
      </c>
      <c r="G21" s="14">
        <f t="shared" si="4"/>
        <v>0</v>
      </c>
      <c r="H21" s="14">
        <f t="shared" si="4"/>
        <v>0</v>
      </c>
      <c r="I21" s="14">
        <f t="shared" si="4"/>
        <v>2500</v>
      </c>
      <c r="J21" s="16">
        <f t="shared" si="4"/>
        <v>576936.021</v>
      </c>
      <c r="K21" s="17">
        <f t="shared" si="4"/>
        <v>101096</v>
      </c>
      <c r="L21" s="14">
        <f t="shared" si="4"/>
        <v>2830856.155</v>
      </c>
      <c r="M21" s="14">
        <f t="shared" si="4"/>
        <v>58192</v>
      </c>
      <c r="N21" s="14">
        <f t="shared" si="4"/>
        <v>0</v>
      </c>
      <c r="O21" s="14">
        <f t="shared" si="4"/>
        <v>0</v>
      </c>
      <c r="P21" s="14">
        <f t="shared" si="4"/>
        <v>119865.946</v>
      </c>
      <c r="Q21" s="14">
        <f t="shared" si="4"/>
        <v>289161.89499999996</v>
      </c>
      <c r="R21" s="14">
        <f t="shared" si="4"/>
        <v>14479.545</v>
      </c>
      <c r="S21" s="14">
        <f t="shared" si="4"/>
        <v>3413651.5409999997</v>
      </c>
    </row>
    <row r="22" ht="18" customHeight="1">
      <c r="A22" s="92" t="s">
        <v>195</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()'!C2:C8)</f>
        <v>0</v>
      </c>
      <c r="C24" s="41">
        <f>SUM('CtroExp ()'!D2:D8)</f>
        <v>0</v>
      </c>
      <c r="D24" s="41">
        <f>SUM('CtroExp ()'!E2:E8)</f>
        <v>0</v>
      </c>
      <c r="E24" s="41">
        <f>SUM('CtroExp ()'!H2:H8)</f>
        <v>185528</v>
      </c>
      <c r="F24" s="41">
        <f>SUM('CtroExp ()'!I2:I8)</f>
        <v>0</v>
      </c>
      <c r="G24" s="41">
        <f>SUM('CtroExp ()'!J2:J8)</f>
        <v>0</v>
      </c>
      <c r="H24" s="41">
        <f>SUM('CtroExp ()'!K2:K8)</f>
        <v>0</v>
      </c>
      <c r="I24" s="41">
        <f>SUM('CtroExp ()'!Q2:Q8)</f>
        <v>0</v>
      </c>
      <c r="J24" s="43">
        <f>SUM(B25:I25)</f>
        <v>836544.3</v>
      </c>
      <c r="K24" s="41">
        <f>SUM('CtroExp ()'!S2:S8)</f>
        <v>0</v>
      </c>
      <c r="L24" s="41">
        <f>SUM('CtroExp ()'!W2:W8)</f>
        <v>967648</v>
      </c>
      <c r="M24" s="41">
        <f>SUM('CtroExp ()'!X2:X8)</f>
        <v>0</v>
      </c>
      <c r="N24" s="41">
        <f>SUM('CtroExp ()'!Y2:Y8)</f>
        <v>0</v>
      </c>
      <c r="O24" s="41">
        <f>SUM('CtroExp ()'!Z2:Z8)</f>
        <v>0</v>
      </c>
      <c r="P24" s="41">
        <f>SUM('CtroExp ()'!AA2:AA8)</f>
        <v>0</v>
      </c>
      <c r="Q24" s="41">
        <f>SUM('CtroExp ()'!AB2:AB8)</f>
        <v>62600</v>
      </c>
      <c r="R24" s="41">
        <f>SUM('CtroExp ()'!AW2:AW8)</f>
        <v>0</v>
      </c>
      <c r="S24" s="41">
        <f>SUM(K25:R25)</f>
        <v>3514917.235</v>
      </c>
    </row>
    <row r="25" spans="1:19" s="44" customFormat="1" ht="12" customHeight="1">
      <c r="A25" s="62" t="s">
        <v>148</v>
      </c>
      <c r="B25" s="62">
        <f>SUM('CtroExp ()'!C15:C21)</f>
        <v>0</v>
      </c>
      <c r="C25" s="62">
        <f>SUM('CtroExp ()'!D15:D21)</f>
        <v>0</v>
      </c>
      <c r="D25" s="62">
        <f>SUM('CtroExp ()'!E15:E21)</f>
        <v>0</v>
      </c>
      <c r="E25" s="62">
        <f>SUM('CtroExp ()'!H15:H21)</f>
        <v>836544.3</v>
      </c>
      <c r="F25" s="62">
        <f>SUM('CtroExp ()'!I15:I21)</f>
        <v>0</v>
      </c>
      <c r="G25" s="62">
        <f>SUM('CtroExp ()'!J15:J21)</f>
        <v>0</v>
      </c>
      <c r="H25" s="62">
        <f>SUM('CtroExp ()'!K15:K21)</f>
        <v>0</v>
      </c>
      <c r="I25" s="62">
        <f>SUM('CtroExp ()'!Q15:Q21)</f>
        <v>0</v>
      </c>
      <c r="J25" s="111">
        <f aca="true" t="shared" si="5" ref="J25:J40">SUM(B25:I25)</f>
        <v>836544.3</v>
      </c>
      <c r="K25" s="62">
        <f>SUM('CtroExp ()'!S15:S21)</f>
        <v>0</v>
      </c>
      <c r="L25" s="62">
        <f>SUM('CtroExp ()'!W15:W21)</f>
        <v>3166463.7199999997</v>
      </c>
      <c r="M25" s="62">
        <f>SUM('CtroExp ()'!X15:X21)</f>
        <v>0</v>
      </c>
      <c r="N25" s="62">
        <f>SUM('CtroExp ()'!Y15:Y21)</f>
        <v>0</v>
      </c>
      <c r="O25" s="62">
        <f>SUM('CtroExp ()'!Z15:Z21)</f>
        <v>0</v>
      </c>
      <c r="P25" s="62">
        <f>SUM('CtroExp ()'!AA15:AA21)</f>
        <v>0</v>
      </c>
      <c r="Q25" s="41">
        <f>SUM('CtroExp ()'!AB15:AB21)</f>
        <v>323982.185</v>
      </c>
      <c r="R25" s="41">
        <f>SUM('CtroExp ()'!AW15:AW21)</f>
        <v>24471.33</v>
      </c>
      <c r="S25" s="41">
        <f aca="true" t="shared" si="6" ref="S25:S40">SUM(K25:R25)</f>
        <v>3514917.235</v>
      </c>
    </row>
    <row r="26" spans="1:19" s="44" customFormat="1" ht="11.25" customHeight="1">
      <c r="A26" s="41" t="s">
        <v>155</v>
      </c>
      <c r="B26" s="41">
        <f>SUM('CtroExp ()'!C28:C34)</f>
        <v>0</v>
      </c>
      <c r="C26" s="41">
        <f>SUM('CtroExp ()'!D28:D34)</f>
        <v>0</v>
      </c>
      <c r="D26" s="41">
        <f>SUM('CtroExp ()'!E28:E34)</f>
        <v>0</v>
      </c>
      <c r="E26" s="42">
        <f>SUM('CtroExp ()'!H28:H34)</f>
        <v>205773</v>
      </c>
      <c r="F26" s="41">
        <f>SUM('CtroExp ()'!I28:I34)</f>
        <v>0</v>
      </c>
      <c r="G26" s="41">
        <f>SUM('CtroExp ()'!J28:J34)</f>
        <v>0</v>
      </c>
      <c r="H26" s="41">
        <f>SUM('CtroExp ()'!K28:K34)</f>
        <v>0</v>
      </c>
      <c r="I26" s="41">
        <f>SUM('CtroExp ()'!Q28:Q34)</f>
        <v>0</v>
      </c>
      <c r="J26" s="43">
        <f t="shared" si="5"/>
        <v>205773</v>
      </c>
      <c r="K26" s="41">
        <f>SUM('CtroExp ()'!S28:S34)</f>
        <v>0</v>
      </c>
      <c r="L26" s="41">
        <f>SUM('CtroExp ()'!W28:W34)</f>
        <v>921334</v>
      </c>
      <c r="M26" s="41">
        <f>SUM('CtroExp ()'!X28:X34)</f>
        <v>8200</v>
      </c>
      <c r="N26" s="41">
        <f>SUM('CtroExp ()'!Y28:Y34)</f>
        <v>0</v>
      </c>
      <c r="O26" s="41">
        <f>SUM('CtroExp ()'!Z28:Z34)</f>
        <v>0</v>
      </c>
      <c r="P26" s="41">
        <f>SUM('CtroExp ()'!AA28:AA34)</f>
        <v>30000</v>
      </c>
      <c r="Q26" s="41">
        <f>SUM('CtroExp ()'!AB28:AB34)</f>
        <v>68674</v>
      </c>
      <c r="R26" s="41">
        <f>SUM('CtroExp ()'!AW28:AW34)</f>
        <v>0</v>
      </c>
      <c r="S26" s="41">
        <f t="shared" si="6"/>
        <v>1028208</v>
      </c>
    </row>
    <row r="27" spans="1:19" s="44" customFormat="1" ht="11.25" customHeight="1">
      <c r="A27" s="41" t="s">
        <v>10</v>
      </c>
      <c r="B27" s="41">
        <f>SUM('CtroExp ()'!C41:C47)</f>
        <v>0</v>
      </c>
      <c r="C27" s="41">
        <f>SUM('CtroExp ()'!D41:D47)</f>
        <v>0</v>
      </c>
      <c r="D27" s="41">
        <f>SUM('CtroExp ()'!E41:E47)</f>
        <v>0</v>
      </c>
      <c r="E27" s="41">
        <f>SUM('CtroExp ()'!H41:H47)</f>
        <v>833585</v>
      </c>
      <c r="F27" s="41">
        <f>SUM('CtroExp ()'!I41:I47)</f>
        <v>0</v>
      </c>
      <c r="G27" s="41">
        <f>SUM('CtroExp ()'!J41:J47)</f>
        <v>0</v>
      </c>
      <c r="H27" s="41">
        <f>SUM('CtroExp ()'!K41:K47)</f>
        <v>0</v>
      </c>
      <c r="I27" s="41">
        <f>SUM('CtroExp ()'!Q41:Q47)</f>
        <v>0</v>
      </c>
      <c r="J27" s="43">
        <f t="shared" si="5"/>
        <v>833585</v>
      </c>
      <c r="K27" s="41">
        <f>SUM('CtroExp ()'!S41:S47)</f>
        <v>0</v>
      </c>
      <c r="L27" s="41">
        <f>SUM('CtroExp ()'!W41:W47)</f>
        <v>4205124.19</v>
      </c>
      <c r="M27" s="41">
        <f>SUM('CtroExp ()'!X41:X47)</f>
        <v>147617.44</v>
      </c>
      <c r="N27" s="41">
        <f>SUM('CtroExp ()'!Y41:Y47)</f>
        <v>0</v>
      </c>
      <c r="O27" s="41">
        <f>SUM('CtroExp ()'!Z41:Z47)</f>
        <v>0</v>
      </c>
      <c r="P27" s="41">
        <f>SUM('CtroExp ()'!AA41:AA47)</f>
        <v>240696.824</v>
      </c>
      <c r="Q27" s="41">
        <f>SUM('CtroExp ()'!AB41:AB47)</f>
        <v>319949.53</v>
      </c>
      <c r="R27" s="41">
        <f>SUM('CtroExp ()'!AW41:AW47)</f>
        <v>9781.588</v>
      </c>
      <c r="S27" s="41">
        <f t="shared" si="6"/>
        <v>4923169.572000002</v>
      </c>
    </row>
    <row r="28" spans="1:19" s="44" customFormat="1" ht="11.25" customHeight="1">
      <c r="A28" s="41" t="s">
        <v>178</v>
      </c>
      <c r="B28" s="41">
        <f>SUM('CtroExp ()'!C54:C60)</f>
        <v>0</v>
      </c>
      <c r="C28" s="41">
        <f>SUM('CtroExp ()'!D54:D60)</f>
        <v>0</v>
      </c>
      <c r="D28" s="41">
        <f>SUM('CtroExp ()'!E54:E60)</f>
        <v>0</v>
      </c>
      <c r="E28" s="41">
        <f>SUM('CtroExp ()'!H54:H60)</f>
        <v>198499</v>
      </c>
      <c r="F28" s="41">
        <f>SUM('CtroExp ()'!I54:I60)</f>
        <v>0</v>
      </c>
      <c r="G28" s="41">
        <f>SUM('CtroExp ()'!J54:J60)</f>
        <v>0</v>
      </c>
      <c r="H28" s="41">
        <f>SUM('CtroExp ()'!K54:K60)</f>
        <v>0</v>
      </c>
      <c r="I28" s="41">
        <f>SUM('CtroExp ()'!L54:L60)</f>
        <v>0</v>
      </c>
      <c r="J28" s="43">
        <f t="shared" si="5"/>
        <v>198499</v>
      </c>
      <c r="K28" s="41">
        <f>SUM('CtroExp ()'!S54:S60)</f>
        <v>194378.255</v>
      </c>
      <c r="L28" s="41">
        <f>SUM('CtroExp ()'!W54:W60)</f>
        <v>1127043.84</v>
      </c>
      <c r="M28" s="41">
        <f>SUM('CtroExp ()'!X54:X60)</f>
        <v>0</v>
      </c>
      <c r="N28" s="41">
        <f>SUM('CtroExp ()'!Y54:Y60)</f>
        <v>0</v>
      </c>
      <c r="O28" s="41">
        <f>SUM('CtroExp ()'!Z54:Z60)</f>
        <v>0</v>
      </c>
      <c r="P28" s="41">
        <f>SUM('CtroExp ()'!AA54:AA60)</f>
        <v>0</v>
      </c>
      <c r="Q28" s="41">
        <f>SUM('CtroExp ()'!AB54:AB60)</f>
        <v>12196.08</v>
      </c>
      <c r="R28" s="41">
        <f>SUM('CtroExp ()'!AW54:AW60)</f>
        <v>0</v>
      </c>
      <c r="S28" s="41">
        <f t="shared" si="6"/>
        <v>1333618.1750000003</v>
      </c>
    </row>
    <row r="29" spans="1:19" s="44" customFormat="1" ht="11.25" customHeight="1">
      <c r="A29" s="42" t="s">
        <v>164</v>
      </c>
      <c r="B29" s="41">
        <f>SUM('CtroExp ()'!C67:C73)</f>
        <v>0</v>
      </c>
      <c r="C29" s="41">
        <f>SUM('CtroExp ()'!D67:D73)</f>
        <v>108945</v>
      </c>
      <c r="D29" s="41">
        <f>SUM('CtroExp ()'!E67:E73)</f>
        <v>0</v>
      </c>
      <c r="E29" s="41">
        <f>SUM('CtroExp ()'!H67:H73)</f>
        <v>121888.02100000001</v>
      </c>
      <c r="F29" s="41">
        <f>SUM('CtroExp ()'!I67:I73)</f>
        <v>0</v>
      </c>
      <c r="G29" s="41">
        <f>SUM('CtroExp ()'!J67:J73)</f>
        <v>0</v>
      </c>
      <c r="H29" s="41">
        <f>SUM('CtroExp ()'!K67:K73)</f>
        <v>0</v>
      </c>
      <c r="I29" s="41">
        <f>SUM('CtroExp ()'!Q67:Q73)</f>
        <v>0</v>
      </c>
      <c r="J29" s="43">
        <f t="shared" si="5"/>
        <v>230833.021</v>
      </c>
      <c r="K29" s="41">
        <f>SUM('CtroExp ()'!S67:S73)</f>
        <v>0</v>
      </c>
      <c r="L29" s="41">
        <f>SUM('CtroExp ()'!W67:W73)</f>
        <v>437134</v>
      </c>
      <c r="M29" s="41">
        <f>SUM('CtroExp ()'!X67:X73)</f>
        <v>80870</v>
      </c>
      <c r="N29" s="41">
        <f>SUM('CtroExp ()'!Y67:Y73)</f>
        <v>0</v>
      </c>
      <c r="O29" s="41">
        <f>SUM('CtroExp ()'!Z67:Z73)</f>
        <v>0</v>
      </c>
      <c r="P29" s="41">
        <f>SUM('CtroExp ()'!AA67:AA73)</f>
        <v>0</v>
      </c>
      <c r="Q29" s="41">
        <f>SUM('CtroExp ()'!AB67:AB73)</f>
        <v>31064</v>
      </c>
      <c r="R29" s="41">
        <f>SUM('CtroExp ()'!AW67:AW73)</f>
        <v>2200</v>
      </c>
      <c r="S29" s="41">
        <f t="shared" si="6"/>
        <v>551268</v>
      </c>
    </row>
    <row r="30" spans="1:19" s="45" customFormat="1" ht="11.25" customHeight="1">
      <c r="A30" s="42" t="s">
        <v>167</v>
      </c>
      <c r="B30" s="41">
        <f>SUM('CtroExp ()'!C80:C86)</f>
        <v>0</v>
      </c>
      <c r="C30" s="41">
        <f>SUM('CtroExp ()'!D80:D86)</f>
        <v>0</v>
      </c>
      <c r="D30" s="41">
        <f>SUM('CtroExp ()'!E80:E86)</f>
        <v>0</v>
      </c>
      <c r="E30" s="41">
        <f>SUM('CtroExp ()'!H80:H86)</f>
        <v>111739.484</v>
      </c>
      <c r="F30" s="41">
        <f>SUM('CtroExp ()'!I80:I86)</f>
        <v>0</v>
      </c>
      <c r="G30" s="41">
        <f>SUM('CtroExp ()'!J80:J86)</f>
        <v>0</v>
      </c>
      <c r="H30" s="41">
        <f>SUM('CtroExp ()'!K80:K86)</f>
        <v>0</v>
      </c>
      <c r="I30" s="41">
        <f>SUM('CtroExp ()'!Q80:Q86)</f>
        <v>0</v>
      </c>
      <c r="J30" s="43">
        <f t="shared" si="5"/>
        <v>111739.484</v>
      </c>
      <c r="K30" s="41">
        <f>SUM('CtroExp ()'!S80:S86)</f>
        <v>0</v>
      </c>
      <c r="L30" s="41">
        <f>SUM('CtroExp ()'!W80:W86)</f>
        <v>250655</v>
      </c>
      <c r="M30" s="41">
        <f>SUM('CtroExp ()'!X80:X86)</f>
        <v>0</v>
      </c>
      <c r="N30" s="41">
        <f>SUM('CtroExp ()'!Y80:Y86)</f>
        <v>0</v>
      </c>
      <c r="O30" s="41">
        <f>SUM('CtroExp ()'!Z80:Z86)</f>
        <v>0</v>
      </c>
      <c r="P30" s="41">
        <f>SUM('CtroExp ()'!AA80:AA86)</f>
        <v>0</v>
      </c>
      <c r="Q30" s="41">
        <f>SUM('CtroExp ()'!AB80:AB86)</f>
        <v>3061.05</v>
      </c>
      <c r="R30" s="41">
        <f>SUM('CtroExp ()'!AW80:AW86)</f>
        <v>0</v>
      </c>
      <c r="S30" s="41">
        <f t="shared" si="6"/>
        <v>253716.05</v>
      </c>
    </row>
    <row r="31" spans="1:19" s="44" customFormat="1" ht="11.25" customHeight="1">
      <c r="A31" s="41" t="s">
        <v>12</v>
      </c>
      <c r="B31" s="41">
        <f>SUM('CtroExp ()'!C93:C99)</f>
        <v>0</v>
      </c>
      <c r="C31" s="41">
        <f>SUM('CtroExp ()'!D93:D99)</f>
        <v>18066.47</v>
      </c>
      <c r="D31" s="41">
        <f>SUM('CtroExp ()'!E93:E99)</f>
        <v>0</v>
      </c>
      <c r="E31" s="41">
        <f>SUM('CtroExp ()'!H93:H99)</f>
        <v>33972.619999999995</v>
      </c>
      <c r="F31" s="41">
        <f>SUM('CtroExp ()'!I93:I99)</f>
        <v>0</v>
      </c>
      <c r="G31" s="41">
        <f>SUM('CtroExp ()'!J93:J99)</f>
        <v>0</v>
      </c>
      <c r="H31" s="41">
        <f>SUM('CtroExp ()'!K93:K99)</f>
        <v>3674</v>
      </c>
      <c r="I31" s="41">
        <f>SUM('CtroExp ()'!Q93:Q99)</f>
        <v>5500</v>
      </c>
      <c r="J31" s="43">
        <f t="shared" si="5"/>
        <v>61213.09</v>
      </c>
      <c r="K31" s="41">
        <f>SUM('CtroExp ()'!S93:S99)</f>
        <v>0</v>
      </c>
      <c r="L31" s="41">
        <f>SUM('CtroExp ()'!W93:W99)</f>
        <v>441045</v>
      </c>
      <c r="M31" s="41">
        <f>SUM('CtroExp ()'!X93:X99)</f>
        <v>0</v>
      </c>
      <c r="N31" s="41">
        <f>SUM('CtroExp ()'!Y93:Y99)</f>
        <v>0</v>
      </c>
      <c r="O31" s="41">
        <f>SUM('CtroExp ()'!Z93:Z99)</f>
        <v>0</v>
      </c>
      <c r="P31" s="41">
        <f>SUM('CtroExp ()'!AA93:AA99)</f>
        <v>0</v>
      </c>
      <c r="Q31" s="41">
        <f>SUM('CtroExp ()'!AB93:AB99)</f>
        <v>10408.31</v>
      </c>
      <c r="R31" s="41">
        <f>SUM('CtroExp ()'!AW93:AW99)</f>
        <v>9909.720000000001</v>
      </c>
      <c r="S31" s="41">
        <f t="shared" si="6"/>
        <v>461363.03</v>
      </c>
    </row>
    <row r="32" spans="1:19" s="44" customFormat="1" ht="11.25" customHeight="1">
      <c r="A32" s="42" t="s">
        <v>13</v>
      </c>
      <c r="B32" s="41">
        <f>SUM('CtroExp ()'!C106:C112)</f>
        <v>11340</v>
      </c>
      <c r="C32" s="41">
        <f>SUM('CtroExp ()'!D106:D112)</f>
        <v>0</v>
      </c>
      <c r="D32" s="41">
        <f>SUM('CtroExp ()'!E106:E112)</f>
        <v>0</v>
      </c>
      <c r="E32" s="41">
        <f>SUM('CtroExp ()'!H106:H112)</f>
        <v>0</v>
      </c>
      <c r="F32" s="41">
        <f>SUM('CtroExp ()'!I106:I112)</f>
        <v>0</v>
      </c>
      <c r="G32" s="41">
        <f>SUM('CtroExp ()'!J106:J112)</f>
        <v>0</v>
      </c>
      <c r="H32" s="41">
        <f>SUM('CtroExp ()'!K106:K112)</f>
        <v>0</v>
      </c>
      <c r="I32" s="41">
        <f>SUM('CtroExp ()'!Q106:Q112)</f>
        <v>0</v>
      </c>
      <c r="J32" s="43">
        <f t="shared" si="5"/>
        <v>11340</v>
      </c>
      <c r="K32" s="41">
        <f>SUM('CtroExp ()'!S106:S112)</f>
        <v>0</v>
      </c>
      <c r="L32" s="41">
        <f>SUM('CtroExp ()'!W106:W112)</f>
        <v>0</v>
      </c>
      <c r="M32" s="41">
        <f>SUM('CtroExp ()'!X106:X112)</f>
        <v>0</v>
      </c>
      <c r="N32" s="41">
        <f>SUM('CtroExp ()'!Y106:Y112)</f>
        <v>0</v>
      </c>
      <c r="O32" s="41">
        <f>SUM('CtroExp ()'!Z106:Z112)</f>
        <v>0</v>
      </c>
      <c r="P32" s="41">
        <f>SUM('CtroExp ()'!AA106:AA112)</f>
        <v>0</v>
      </c>
      <c r="Q32" s="41">
        <f>SUM('CtroExp ()'!AB106:AB112)</f>
        <v>0</v>
      </c>
      <c r="R32" s="41">
        <f>SUM('CtroExp ()'!AW106:AW112)</f>
        <v>0</v>
      </c>
      <c r="S32" s="41">
        <f t="shared" si="6"/>
        <v>0</v>
      </c>
    </row>
    <row r="33" spans="1:19" s="44" customFormat="1" ht="11.25" customHeight="1">
      <c r="A33" s="41" t="s">
        <v>14</v>
      </c>
      <c r="B33" s="41">
        <f>SUM('CtroExp ()'!C119:C125)</f>
        <v>5000</v>
      </c>
      <c r="C33" s="41">
        <f>SUM('CtroExp ()'!D119:D125)</f>
        <v>141205</v>
      </c>
      <c r="D33" s="41">
        <f>SUM('CtroExp ()'!E119:E125)</f>
        <v>0</v>
      </c>
      <c r="E33" s="41">
        <f>SUM('CtroExp ()'!H119:H125)</f>
        <v>316217</v>
      </c>
      <c r="F33" s="41">
        <f>SUM('CtroExp ()'!I119:I125)</f>
        <v>0</v>
      </c>
      <c r="G33" s="41">
        <f>SUM('CtroExp ()'!J119:J125)</f>
        <v>0</v>
      </c>
      <c r="H33" s="41">
        <f>SUM('CtroExp ()'!K119:K125)</f>
        <v>0</v>
      </c>
      <c r="I33" s="41">
        <f>SUM('CtroExp ()'!Q119:Q125)</f>
        <v>0</v>
      </c>
      <c r="J33" s="43">
        <f t="shared" si="5"/>
        <v>462422</v>
      </c>
      <c r="K33" s="41">
        <f>SUM('CtroExp ()'!S119:S125)</f>
        <v>0</v>
      </c>
      <c r="L33" s="41">
        <f>SUM('CtroExp ()'!W119:W125)</f>
        <v>1765223</v>
      </c>
      <c r="M33" s="41">
        <f>SUM('CtroExp ()'!X119:X125)</f>
        <v>198844</v>
      </c>
      <c r="N33" s="41">
        <f>SUM('CtroExp ()'!Y119:Y125)</f>
        <v>0</v>
      </c>
      <c r="O33" s="41">
        <f>SUM('CtroExp ()'!Z119:Z125)</f>
        <v>0</v>
      </c>
      <c r="P33" s="41">
        <f>SUM('CtroExp ()'!AA119:AA125)</f>
        <v>222799</v>
      </c>
      <c r="Q33" s="41">
        <f>SUM('CtroExp ()'!AB119:AB125)</f>
        <v>151679</v>
      </c>
      <c r="R33" s="41">
        <f>SUM('CtroExp ()'!AW119:AW125)</f>
        <v>17465</v>
      </c>
      <c r="S33" s="41">
        <f t="shared" si="6"/>
        <v>2356010</v>
      </c>
    </row>
    <row r="34" spans="1:19" s="44" customFormat="1" ht="11.25" customHeight="1">
      <c r="A34" s="41" t="s">
        <v>83</v>
      </c>
      <c r="B34" s="41">
        <f>SUM('CtroExp ()'!C132:C138)</f>
        <v>0</v>
      </c>
      <c r="C34" s="41">
        <f>SUM('CtroExp ()'!D132:D138)</f>
        <v>0</v>
      </c>
      <c r="D34" s="41">
        <f>SUM('CtroExp ()'!E132:E138)</f>
        <v>0</v>
      </c>
      <c r="E34" s="41">
        <f>SUM('CtroExp ()'!H132:H138)</f>
        <v>269980</v>
      </c>
      <c r="F34" s="41">
        <f>SUM('CtroExp ()'!I132:I138)</f>
        <v>0</v>
      </c>
      <c r="G34" s="41">
        <f>SUM('CtroExp ()'!J132:J138)</f>
        <v>0</v>
      </c>
      <c r="H34" s="41">
        <f>SUM('CtroExp ()'!K132:K138)</f>
        <v>0</v>
      </c>
      <c r="I34" s="41">
        <f>SUM('CtroExp ()'!Q132:Q138)</f>
        <v>0</v>
      </c>
      <c r="J34" s="43">
        <f t="shared" si="5"/>
        <v>269980</v>
      </c>
      <c r="K34" s="41">
        <f>SUM('CtroExp ()'!S132:S138)</f>
        <v>0</v>
      </c>
      <c r="L34" s="41">
        <f>SUM('CtroExp ()'!W132:W138)</f>
        <v>1544854</v>
      </c>
      <c r="M34" s="41">
        <f>SUM('CtroExp ()'!X132:X138)</f>
        <v>0</v>
      </c>
      <c r="N34" s="41">
        <f>SUM('CtroExp ()'!Y132:Y138)</f>
        <v>0</v>
      </c>
      <c r="O34" s="41">
        <f>SUM('CtroExp ()'!Z132:Z138)</f>
        <v>0</v>
      </c>
      <c r="P34" s="41">
        <f>SUM('CtroExp ()'!AA132:AA138)</f>
        <v>6415</v>
      </c>
      <c r="Q34" s="41">
        <f>SUM('CtroExp ()'!AB132:AB138)</f>
        <v>99200</v>
      </c>
      <c r="R34" s="41">
        <f>SUM('CtroExp ()'!AW132:AW138)</f>
        <v>22075</v>
      </c>
      <c r="S34" s="41">
        <f t="shared" si="6"/>
        <v>1672544</v>
      </c>
    </row>
    <row r="35" spans="1:19" s="44" customFormat="1" ht="11.25" customHeight="1">
      <c r="A35" s="42" t="s">
        <v>85</v>
      </c>
      <c r="B35" s="41">
        <f>SUM('CtroExp ()'!C145:C151)</f>
        <v>0</v>
      </c>
      <c r="C35" s="41">
        <f>SUM('CtroExp ()'!D145:D151)</f>
        <v>0</v>
      </c>
      <c r="D35" s="41">
        <f>SUM('CtroExp ()'!E145:E151)</f>
        <v>0</v>
      </c>
      <c r="E35" s="41">
        <f>SUM('CtroExp ()'!H145:H151)</f>
        <v>255070.285</v>
      </c>
      <c r="F35" s="41">
        <f>SUM('CtroExp ()'!I145:I151)</f>
        <v>0</v>
      </c>
      <c r="G35" s="41">
        <f>SUM('CtroExp ()'!J145:J151)</f>
        <v>0</v>
      </c>
      <c r="H35" s="41">
        <f>SUM('CtroExp ()'!K145:K151)</f>
        <v>0</v>
      </c>
      <c r="I35" s="41">
        <f>SUM('CtroExp ()'!Q145:Q151)</f>
        <v>0</v>
      </c>
      <c r="J35" s="43">
        <f t="shared" si="5"/>
        <v>255070.285</v>
      </c>
      <c r="K35" s="41">
        <f>SUM('CtroExp ()'!S145:S151)</f>
        <v>0</v>
      </c>
      <c r="L35" s="41">
        <f>SUM('CtroExp ()'!W145:W151)</f>
        <v>1344751.1600000001</v>
      </c>
      <c r="M35" s="41">
        <f>SUM('CtroExp ()'!X145:X151)</f>
        <v>0</v>
      </c>
      <c r="N35" s="41">
        <f>SUM('CtroExp ()'!Y145:Y151)</f>
        <v>0</v>
      </c>
      <c r="O35" s="41">
        <f>SUM('CtroExp ()'!Z145:Z151)</f>
        <v>0</v>
      </c>
      <c r="P35" s="41">
        <f>SUM('CtroExp ()'!AA145:AA151)</f>
        <v>45000</v>
      </c>
      <c r="Q35" s="41">
        <f>SUM('CtroExp ()'!AB145:AB151)</f>
        <v>127928.80000000002</v>
      </c>
      <c r="R35" s="41">
        <f>SUM('CtroExp ()'!AW145:AW151)</f>
        <v>0</v>
      </c>
      <c r="S35" s="41">
        <f t="shared" si="6"/>
        <v>1517679.9600000002</v>
      </c>
    </row>
    <row r="36" spans="1:19" s="44" customFormat="1" ht="11.25" customHeight="1">
      <c r="A36" s="41" t="s">
        <v>103</v>
      </c>
      <c r="B36" s="41">
        <f>SUM('CtroExp ()'!C171:C177)</f>
        <v>0</v>
      </c>
      <c r="C36" s="41">
        <f>SUM('CtroExp ()'!D171:D177)</f>
        <v>0</v>
      </c>
      <c r="D36" s="41">
        <f>SUM('CtroExp ()'!E171:E177)</f>
        <v>0</v>
      </c>
      <c r="E36" s="41">
        <f>SUM('CtroExp ()'!H171:H177)</f>
        <v>140486</v>
      </c>
      <c r="F36" s="41">
        <f>SUM('CtroExp ()'!I171:I177)</f>
        <v>0</v>
      </c>
      <c r="G36" s="41">
        <f>SUM('CtroExp ()'!J171:J177)</f>
        <v>0</v>
      </c>
      <c r="H36" s="41">
        <f>SUM('CtroExp ()'!K171:K177)</f>
        <v>0</v>
      </c>
      <c r="I36" s="41">
        <f>SUM('CtroExp ()'!Q171:Q177)</f>
        <v>0</v>
      </c>
      <c r="J36" s="43">
        <f t="shared" si="5"/>
        <v>140486</v>
      </c>
      <c r="K36" s="41">
        <f>SUM('CtroExp ()'!S171:S177)</f>
        <v>0</v>
      </c>
      <c r="L36" s="41">
        <f>SUM('CtroExp ()'!W171:W177)</f>
        <v>900228</v>
      </c>
      <c r="M36" s="41">
        <f>SUM('CtroExp ()'!X171:X177)</f>
        <v>0</v>
      </c>
      <c r="N36" s="41">
        <f>SUM('CtroExp ()'!Y171:Y177)</f>
        <v>0</v>
      </c>
      <c r="O36" s="41">
        <f>SUM('CtroExp ()'!Z171:Z177)</f>
        <v>0</v>
      </c>
      <c r="P36" s="41">
        <f>SUM('CtroExp ()'!AA171:AA177)</f>
        <v>150000</v>
      </c>
      <c r="Q36" s="41">
        <f>SUM('CtroExp ()'!AB171:AB177)</f>
        <v>86870</v>
      </c>
      <c r="R36" s="41">
        <f>SUM('CtroExp ()'!AW171:AW177)</f>
        <v>18000</v>
      </c>
      <c r="S36" s="41">
        <f t="shared" si="6"/>
        <v>1155098</v>
      </c>
    </row>
    <row r="37" spans="1:19" s="44" customFormat="1" ht="11.25" customHeight="1">
      <c r="A37" s="41" t="s">
        <v>17</v>
      </c>
      <c r="B37" s="41">
        <f>SUM('CtroExp ()'!C184:C190)</f>
        <v>0</v>
      </c>
      <c r="C37" s="41">
        <f>SUM('CtroExp ()'!D184:D190)</f>
        <v>0</v>
      </c>
      <c r="D37" s="41">
        <f>SUM('CtroExp ()'!E184:E190)</f>
        <v>0</v>
      </c>
      <c r="E37" s="41">
        <f>SUM('CtroExp ()'!H184:H190)</f>
        <v>0</v>
      </c>
      <c r="F37" s="41">
        <f>SUM('CtroExp ()'!I184:I190)</f>
        <v>0</v>
      </c>
      <c r="G37" s="41">
        <f>SUM('CtroExp ()'!J184:J190)</f>
        <v>0</v>
      </c>
      <c r="H37" s="41">
        <f>SUM('CtroExp ()'!K184:K190)</f>
        <v>0</v>
      </c>
      <c r="I37" s="41">
        <f>SUM('CtroExp ()'!Q184:Q190)</f>
        <v>0</v>
      </c>
      <c r="J37" s="43">
        <f t="shared" si="5"/>
        <v>0</v>
      </c>
      <c r="K37" s="41">
        <f>SUM('CtroExp ()'!S184:S190)</f>
        <v>0</v>
      </c>
      <c r="L37" s="41">
        <f>SUM('CtroExp ()'!W184:W190)</f>
        <v>0</v>
      </c>
      <c r="M37" s="41">
        <f>SUM('CtroExp ()'!X184:X190)</f>
        <v>0</v>
      </c>
      <c r="N37" s="41">
        <f>SUM('CtroExp ()'!Y184:Y190)</f>
        <v>0</v>
      </c>
      <c r="O37" s="41">
        <f>SUM('CtroExp ()'!Z184:Z190)</f>
        <v>0</v>
      </c>
      <c r="P37" s="41">
        <f>SUM('CtroExp ()'!AA184:AA190)</f>
        <v>0</v>
      </c>
      <c r="Q37" s="41">
        <f>SUM('CtroExp ()'!AB184:AB190)</f>
        <v>0</v>
      </c>
      <c r="R37" s="41">
        <f>SUM('CtroExp ()'!AW184:AW190)</f>
        <v>0</v>
      </c>
      <c r="S37" s="41">
        <f t="shared" si="6"/>
        <v>0</v>
      </c>
    </row>
    <row r="38" spans="1:19" s="44" customFormat="1" ht="11.25" customHeight="1">
      <c r="A38" s="42" t="s">
        <v>90</v>
      </c>
      <c r="B38" s="41">
        <f>SUM('CtroExp ()'!C210:C216)</f>
        <v>0</v>
      </c>
      <c r="C38" s="41">
        <f>SUM('CtroExp ()'!D210:D216)</f>
        <v>0</v>
      </c>
      <c r="D38" s="41">
        <f>SUM('CtroExp ()'!E210:E216)</f>
        <v>0</v>
      </c>
      <c r="E38" s="41">
        <f>SUM('CtroExp ()'!H210:H216)</f>
        <v>0</v>
      </c>
      <c r="F38" s="41">
        <f>SUM('CtroExp ()'!I210:I216)</f>
        <v>0</v>
      </c>
      <c r="G38" s="41">
        <f>SUM('CtroExp ()'!J210:J216)</f>
        <v>0</v>
      </c>
      <c r="H38" s="41">
        <f>SUM('CtroExp ()'!K210:K216)</f>
        <v>0</v>
      </c>
      <c r="I38" s="41">
        <f>SUM('CtroExp ()'!Q210:Q216)</f>
        <v>0</v>
      </c>
      <c r="J38" s="43">
        <f t="shared" si="5"/>
        <v>0</v>
      </c>
      <c r="K38" s="41">
        <f>SUM('CtroExp ()'!S210:S216)</f>
        <v>0</v>
      </c>
      <c r="L38" s="41">
        <f>SUM('CtroExp ()'!W210:W216)</f>
        <v>0</v>
      </c>
      <c r="M38" s="41">
        <f>SUM('CtroExp ()'!X210:X216)</f>
        <v>0</v>
      </c>
      <c r="N38" s="41">
        <f>SUM('CtroExp ()'!Y210:Y216)</f>
        <v>0</v>
      </c>
      <c r="O38" s="41">
        <f>SUM('CtroExp ()'!Z210:Z216)</f>
        <v>0</v>
      </c>
      <c r="P38" s="41">
        <f>SUM('CtroExp ()'!AA210:AA216)</f>
        <v>0</v>
      </c>
      <c r="Q38" s="41">
        <f>SUM('CtroExp ()'!AB210:AB216)</f>
        <v>0</v>
      </c>
      <c r="R38" s="41">
        <f>SUM('CtroExp ()'!AW210:AW216)</f>
        <v>0</v>
      </c>
      <c r="S38" s="41">
        <f t="shared" si="6"/>
        <v>0</v>
      </c>
    </row>
    <row r="39" spans="1:19" s="44" customFormat="1" ht="11.25" customHeight="1">
      <c r="A39" s="87" t="s">
        <v>152</v>
      </c>
      <c r="B39" s="41">
        <f>SUM('CtroExp ()'!C223:C229)</f>
        <v>0</v>
      </c>
      <c r="C39" s="41">
        <f>SUM('CtroExp ()'!D223:D229)</f>
        <v>0</v>
      </c>
      <c r="D39" s="41">
        <f>SUM('CtroExp ()'!E223:E229)</f>
        <v>0</v>
      </c>
      <c r="E39" s="41">
        <f>SUM('CtroExp ()'!H223:H229)</f>
        <v>10000</v>
      </c>
      <c r="F39" s="41">
        <f>SUM('CtroExp ()'!I223:I229)</f>
        <v>0</v>
      </c>
      <c r="G39" s="41">
        <f>SUM('CtroExp ()'!J223:J229)</f>
        <v>0</v>
      </c>
      <c r="H39" s="41">
        <f>SUM('CtroExp ()'!K223:K229)</f>
        <v>0</v>
      </c>
      <c r="I39" s="41">
        <f>SUM('CtroExp ()'!Q223:Q229)</f>
        <v>0</v>
      </c>
      <c r="J39" s="43">
        <f t="shared" si="5"/>
        <v>10000</v>
      </c>
      <c r="K39" s="41">
        <f>SUM('CtroExp ()'!S223:S229)</f>
        <v>173381</v>
      </c>
      <c r="L39" s="41">
        <f>SUM('CtroExp ()'!W223:W229)</f>
        <v>0</v>
      </c>
      <c r="M39" s="41">
        <f>SUM('CtroExp ()'!X223:X229)</f>
        <v>12000</v>
      </c>
      <c r="N39" s="41">
        <f>SUM('CtroExp ()'!Y223:Y229)</f>
        <v>0</v>
      </c>
      <c r="O39" s="41">
        <f>SUM('CtroExp ()'!Z223:Z229)</f>
        <v>0</v>
      </c>
      <c r="P39" s="41">
        <f>SUM('CtroExp ()'!AA223:AA229)</f>
        <v>0</v>
      </c>
      <c r="Q39" s="41">
        <f>SUM('CtroExp ()'!AB223:AB229)</f>
        <v>0</v>
      </c>
      <c r="R39" s="41">
        <f>SUM('CtroExp ()'!AW223:AW229)</f>
        <v>0</v>
      </c>
      <c r="S39" s="41">
        <f t="shared" si="6"/>
        <v>185381</v>
      </c>
    </row>
    <row r="40" spans="1:19" s="44" customFormat="1" ht="11.25" customHeight="1">
      <c r="A40" s="46" t="s">
        <v>140</v>
      </c>
      <c r="B40" s="41">
        <f>SUM('CtroExp ()'!C236:C242)</f>
        <v>0</v>
      </c>
      <c r="C40" s="41">
        <f>SUM('CtroExp ()'!D236:D242)</f>
        <v>0</v>
      </c>
      <c r="D40" s="41">
        <f>SUM('CtroExp ()'!E236:E242)</f>
        <v>0</v>
      </c>
      <c r="E40" s="41">
        <f>SUM('CtroExp ()'!H236:H242)</f>
        <v>0</v>
      </c>
      <c r="F40" s="41">
        <f>SUM('CtroExp ()'!I236:I242)</f>
        <v>0</v>
      </c>
      <c r="G40" s="41">
        <f>SUM('CtroExp ()'!J236:J242)</f>
        <v>0</v>
      </c>
      <c r="H40" s="41">
        <f>SUM('CtroExp ()'!K236:K242)</f>
        <v>0</v>
      </c>
      <c r="I40" s="41">
        <f>SUM('CtroExp ()'!Q236:Q242)</f>
        <v>0</v>
      </c>
      <c r="J40" s="43">
        <f t="shared" si="5"/>
        <v>0</v>
      </c>
      <c r="K40" s="41">
        <f>SUM('CtroExp ()'!S236:S242)</f>
        <v>0</v>
      </c>
      <c r="L40" s="41">
        <f>SUM('CtroExp ()'!W236:W242)</f>
        <v>0</v>
      </c>
      <c r="M40" s="41">
        <f>SUM('CtroExp ()'!X236:X242)</f>
        <v>0</v>
      </c>
      <c r="N40" s="41">
        <f>SUM('CtroExp ()'!Y236:Y242)</f>
        <v>0</v>
      </c>
      <c r="O40" s="41">
        <f>SUM('CtroExp ()'!Z236:Z242)</f>
        <v>0</v>
      </c>
      <c r="P40" s="41">
        <f>SUM('CtroExp ()'!AA236:AA242)</f>
        <v>0</v>
      </c>
      <c r="Q40" s="41">
        <f>SUM('CtroExp ()'!AB236:AB242)</f>
        <v>0</v>
      </c>
      <c r="R40" s="41">
        <f>SUM('CtroExp ()'!AW236:AW242)</f>
        <v>0</v>
      </c>
      <c r="S40" s="41">
        <f t="shared" si="6"/>
        <v>0</v>
      </c>
    </row>
    <row r="41" spans="1:19" ht="12" customHeight="1">
      <c r="A41" s="63" t="s">
        <v>16</v>
      </c>
      <c r="B41" s="63">
        <f>SUM(B24:B40)</f>
        <v>16340</v>
      </c>
      <c r="C41" s="63">
        <f aca="true" t="shared" si="7" ref="C41:S41">SUM(C24:C40)</f>
        <v>268216.47</v>
      </c>
      <c r="D41" s="63">
        <f t="shared" si="7"/>
        <v>0</v>
      </c>
      <c r="E41" s="63">
        <f t="shared" si="7"/>
        <v>3519282.7100000004</v>
      </c>
      <c r="F41" s="63">
        <f t="shared" si="7"/>
        <v>0</v>
      </c>
      <c r="G41" s="63">
        <f t="shared" si="7"/>
        <v>0</v>
      </c>
      <c r="H41" s="63">
        <f t="shared" si="7"/>
        <v>3674</v>
      </c>
      <c r="I41" s="63">
        <f t="shared" si="7"/>
        <v>5500</v>
      </c>
      <c r="J41" s="64">
        <f t="shared" si="7"/>
        <v>4464029.48</v>
      </c>
      <c r="K41" s="65">
        <f t="shared" si="7"/>
        <v>367759.255</v>
      </c>
      <c r="L41" s="63">
        <f t="shared" si="7"/>
        <v>17071503.91</v>
      </c>
      <c r="M41" s="63">
        <f t="shared" si="7"/>
        <v>447531.44</v>
      </c>
      <c r="N41" s="63">
        <f t="shared" si="7"/>
        <v>0</v>
      </c>
      <c r="O41" s="63">
        <f t="shared" si="7"/>
        <v>0</v>
      </c>
      <c r="P41" s="63">
        <f t="shared" si="7"/>
        <v>694910.824</v>
      </c>
      <c r="Q41" s="63">
        <f t="shared" si="7"/>
        <v>1297612.9550000003</v>
      </c>
      <c r="R41" s="63">
        <f t="shared" si="7"/>
        <v>103902.638</v>
      </c>
      <c r="S41" s="63">
        <f t="shared" si="7"/>
        <v>22467890.257000003</v>
      </c>
    </row>
    <row r="42" spans="1:19" ht="25.5" customHeight="1">
      <c r="A42" s="146" t="s">
        <v>219</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2.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5" customHeight="1">
      <c r="A1" s="91" t="s">
        <v>41</v>
      </c>
    </row>
    <row r="2" ht="18" customHeight="1">
      <c r="A2" s="93" t="s">
        <v>192</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()'!C9</f>
        <v>0</v>
      </c>
      <c r="C4" s="41">
        <f>'CtroExp ()'!D9</f>
        <v>0</v>
      </c>
      <c r="D4" s="41">
        <f>'CtroExp ()'!E9</f>
        <v>0</v>
      </c>
      <c r="E4" s="41">
        <f>'CtroExp ()'!H9</f>
        <v>27500</v>
      </c>
      <c r="F4" s="41">
        <f>'CtroExp ()'!I9</f>
        <v>0</v>
      </c>
      <c r="G4" s="41">
        <f>'CtroExp ()'!J9</f>
        <v>0</v>
      </c>
      <c r="H4" s="41">
        <f>'CtroExp ()'!K9</f>
        <v>0</v>
      </c>
      <c r="I4" s="41">
        <f>'CtroExp ()'!Q9</f>
        <v>0</v>
      </c>
      <c r="J4" s="43">
        <f>SUM(B4:I4)</f>
        <v>27500</v>
      </c>
      <c r="K4" s="41">
        <f>'CtroExp ()'!S9</f>
        <v>0</v>
      </c>
      <c r="L4" s="41">
        <f>'CtroExp ()'!W9</f>
        <v>114138</v>
      </c>
      <c r="M4" s="41">
        <f>'CtroExp ()'!X9</f>
        <v>0</v>
      </c>
      <c r="N4" s="41">
        <f>'CtroExp ()'!Y9</f>
        <v>0</v>
      </c>
      <c r="O4" s="41">
        <f>'CtroExp ()'!Z9</f>
        <v>0</v>
      </c>
      <c r="P4" s="41">
        <f>'CtroExp ()'!AA9</f>
        <v>0</v>
      </c>
      <c r="Q4" s="41">
        <f>'CtroExp ()'!AB9</f>
        <v>14908</v>
      </c>
      <c r="R4" s="41">
        <f>'CtroExp ()'!AW9</f>
        <v>0</v>
      </c>
      <c r="S4" s="41">
        <f>SUM(K4:R4)</f>
        <v>129046</v>
      </c>
      <c r="T4" s="49"/>
    </row>
    <row r="5" spans="1:20" s="44" customFormat="1" ht="12" customHeight="1">
      <c r="A5" s="103" t="s">
        <v>148</v>
      </c>
      <c r="B5" s="41">
        <f>'CtroExp ()'!C22</f>
        <v>0</v>
      </c>
      <c r="C5" s="41">
        <f>'CtroExp ()'!D22</f>
        <v>0</v>
      </c>
      <c r="D5" s="41">
        <f>'CtroExp ()'!E22</f>
        <v>0</v>
      </c>
      <c r="E5" s="41">
        <f>'CtroExp ()'!H22</f>
        <v>205221</v>
      </c>
      <c r="F5" s="41">
        <f>'CtroExp ()'!I22</f>
        <v>0</v>
      </c>
      <c r="G5" s="41">
        <f>'CtroExp ()'!J22</f>
        <v>0</v>
      </c>
      <c r="H5" s="41">
        <f>'CtroExp ()'!K22</f>
        <v>0</v>
      </c>
      <c r="I5" s="41">
        <f>'CtroExp ()'!Q22</f>
        <v>0</v>
      </c>
      <c r="J5" s="43">
        <f>SUM(B5:I5)</f>
        <v>205221</v>
      </c>
      <c r="K5" s="41">
        <f>'CtroExp ()'!S22</f>
        <v>0</v>
      </c>
      <c r="L5" s="41">
        <f>'CtroExp ()'!W22</f>
        <v>377369.78500000003</v>
      </c>
      <c r="M5" s="41">
        <f>'CtroExp ()'!X22</f>
        <v>0</v>
      </c>
      <c r="N5" s="41">
        <f>'CtroExp ()'!Y22</f>
        <v>0</v>
      </c>
      <c r="O5" s="41">
        <f>'CtroExp ()'!Z22</f>
        <v>0</v>
      </c>
      <c r="P5" s="41">
        <f>'CtroExp ()'!AA22</f>
        <v>0</v>
      </c>
      <c r="Q5" s="41">
        <f>'CtroExp ()'!AB22</f>
        <v>129591.93</v>
      </c>
      <c r="R5" s="41">
        <f>'CtroExp ()'!AW22</f>
        <v>5891</v>
      </c>
      <c r="S5" s="41">
        <f>SUM(K5:R5)</f>
        <v>512852.715</v>
      </c>
      <c r="T5" s="49"/>
    </row>
    <row r="6" spans="1:20" s="44" customFormat="1" ht="11.25" customHeight="1">
      <c r="A6" s="103" t="s">
        <v>155</v>
      </c>
      <c r="B6" s="41">
        <f>'CtroExp ()'!C35</f>
        <v>0</v>
      </c>
      <c r="C6" s="41">
        <f>'CtroExp ()'!D35</f>
        <v>0</v>
      </c>
      <c r="D6" s="41">
        <f>'CtroExp ()'!E35</f>
        <v>0</v>
      </c>
      <c r="E6" s="41">
        <f>'CtroExp ()'!H35</f>
        <v>39000</v>
      </c>
      <c r="F6" s="41">
        <f>'CtroExp ()'!I35</f>
        <v>0</v>
      </c>
      <c r="G6" s="41">
        <f>'CtroExp ()'!J35</f>
        <v>0</v>
      </c>
      <c r="H6" s="41">
        <f>'CtroExp ()'!K35</f>
        <v>0</v>
      </c>
      <c r="I6" s="41">
        <f>'CtroExp ()'!Q35</f>
        <v>0</v>
      </c>
      <c r="J6" s="43">
        <f>SUM(B6:I6)</f>
        <v>39000</v>
      </c>
      <c r="K6" s="41">
        <f>'CtroExp ()'!S35</f>
        <v>0</v>
      </c>
      <c r="L6" s="41">
        <f>'CtroExp ()'!W35</f>
        <v>94903</v>
      </c>
      <c r="M6" s="41">
        <f>'CtroExp ()'!X35</f>
        <v>0</v>
      </c>
      <c r="N6" s="41">
        <f>'CtroExp ()'!Y35</f>
        <v>0</v>
      </c>
      <c r="O6" s="41">
        <f>'CtroExp ()'!Z35</f>
        <v>0</v>
      </c>
      <c r="P6" s="41">
        <f>'CtroExp ()'!AA35</f>
        <v>0</v>
      </c>
      <c r="Q6" s="41">
        <f>'CtroExp ()'!AB35</f>
        <v>15343</v>
      </c>
      <c r="R6" s="41">
        <f>'CtroExp ()'!AW35</f>
        <v>0</v>
      </c>
      <c r="S6" s="41">
        <f>SUM(K6:R6)</f>
        <v>110246</v>
      </c>
      <c r="T6" s="49"/>
    </row>
    <row r="7" spans="1:19" s="44" customFormat="1" ht="11.25" customHeight="1">
      <c r="A7" s="41" t="s">
        <v>10</v>
      </c>
      <c r="B7" s="41">
        <f>'CtroExp ()'!C48</f>
        <v>0</v>
      </c>
      <c r="C7" s="41">
        <f>'CtroExp ()'!D48</f>
        <v>0</v>
      </c>
      <c r="D7" s="41">
        <f>'CtroExp ()'!E48</f>
        <v>0</v>
      </c>
      <c r="E7" s="41">
        <f>'CtroExp ()'!H48</f>
        <v>54487.6</v>
      </c>
      <c r="F7" s="41">
        <f>'CtroExp ()'!I48</f>
        <v>0</v>
      </c>
      <c r="G7" s="41">
        <f>'CtroExp ()'!J48</f>
        <v>0</v>
      </c>
      <c r="H7" s="41">
        <f>'CtroExp ()'!K48</f>
        <v>0</v>
      </c>
      <c r="I7" s="41">
        <f>'CtroExp ()'!Q48</f>
        <v>0</v>
      </c>
      <c r="J7" s="43">
        <f>SUM(B7:I7)</f>
        <v>54487.6</v>
      </c>
      <c r="K7" s="41">
        <f>'CtroExp ()'!S48</f>
        <v>0</v>
      </c>
      <c r="L7" s="41">
        <f>'CtroExp ()'!W48</f>
        <v>507108.96</v>
      </c>
      <c r="M7" s="41">
        <f>'CtroExp ()'!X48</f>
        <v>14480</v>
      </c>
      <c r="N7" s="41">
        <f>'CtroExp ()'!Y48</f>
        <v>0</v>
      </c>
      <c r="O7" s="41">
        <f>'CtroExp ()'!Z48</f>
        <v>0</v>
      </c>
      <c r="P7" s="41">
        <f>'CtroExp ()'!AA48</f>
        <v>12648.887</v>
      </c>
      <c r="Q7" s="41">
        <f>'CtroExp ()'!AB48</f>
        <v>36408.99</v>
      </c>
      <c r="R7" s="41">
        <f>'CtroExp ()'!AW48</f>
        <v>4409.723</v>
      </c>
      <c r="S7" s="41">
        <f>SUM(K7:R7)</f>
        <v>575056.56</v>
      </c>
    </row>
    <row r="8" spans="1:19" s="44" customFormat="1" ht="11.25" customHeight="1">
      <c r="A8" s="41" t="s">
        <v>224</v>
      </c>
      <c r="B8" s="41">
        <f>'CtroExp ()'!C61</f>
        <v>0</v>
      </c>
      <c r="C8" s="41">
        <f>'CtroExp ()'!D61</f>
        <v>0</v>
      </c>
      <c r="D8" s="41">
        <f>'CtroExp ()'!E61</f>
        <v>0</v>
      </c>
      <c r="E8" s="41">
        <f>'CtroExp ()'!H61</f>
        <v>0</v>
      </c>
      <c r="F8" s="41">
        <f>'CtroExp ()'!I61</f>
        <v>0</v>
      </c>
      <c r="G8" s="41">
        <f>'CtroExp ()'!J61</f>
        <v>0</v>
      </c>
      <c r="H8" s="41">
        <f>'CtroExp ()'!K61</f>
        <v>0</v>
      </c>
      <c r="I8" s="41">
        <f>'CtroExp ()'!Q61</f>
        <v>0</v>
      </c>
      <c r="J8" s="43">
        <f aca="true" t="shared" si="0" ref="J8:J13">SUM(B8:I8)</f>
        <v>0</v>
      </c>
      <c r="K8" s="41">
        <f>'CtroExp ()'!S61</f>
        <v>200430</v>
      </c>
      <c r="L8" s="41">
        <f>'CtroExp ()'!W61</f>
        <v>0</v>
      </c>
      <c r="M8" s="41">
        <f>'CtroExp ()'!X61</f>
        <v>0</v>
      </c>
      <c r="N8" s="41">
        <f>'CtroExp ()'!Y61</f>
        <v>0</v>
      </c>
      <c r="O8" s="41">
        <f>'CtroExp ()'!Z61</f>
        <v>0</v>
      </c>
      <c r="P8" s="41">
        <f>'CtroExp ()'!AA61</f>
        <v>0</v>
      </c>
      <c r="Q8" s="41">
        <f>'CtroExp ()'!AB61</f>
        <v>0</v>
      </c>
      <c r="R8" s="41">
        <f>'CtroExp ()'!AW61</f>
        <v>0</v>
      </c>
      <c r="S8" s="41">
        <f aca="true" t="shared" si="1" ref="S8:S13">SUM(K8:R8)</f>
        <v>200430</v>
      </c>
    </row>
    <row r="9" spans="1:19" s="44" customFormat="1" ht="11.25" customHeight="1">
      <c r="A9" s="42" t="s">
        <v>164</v>
      </c>
      <c r="B9" s="42">
        <f>'CtroExp ()'!C74</f>
        <v>0</v>
      </c>
      <c r="C9" s="42">
        <f>'CtroExp ()'!D74</f>
        <v>17883</v>
      </c>
      <c r="D9" s="42">
        <f>'CtroExp ()'!E74</f>
        <v>0</v>
      </c>
      <c r="E9" s="42">
        <f>'CtroExp ()'!H74</f>
        <v>40961</v>
      </c>
      <c r="F9" s="42">
        <f>'CtroExp ()'!I74</f>
        <v>0</v>
      </c>
      <c r="G9" s="42">
        <f>'CtroExp ()'!J74</f>
        <v>0</v>
      </c>
      <c r="H9" s="42">
        <f>'CtroExp ()'!K74</f>
        <v>0</v>
      </c>
      <c r="I9" s="42">
        <f>'CtroExp ()'!Q74</f>
        <v>0</v>
      </c>
      <c r="J9" s="55">
        <f t="shared" si="0"/>
        <v>58844</v>
      </c>
      <c r="K9" s="42">
        <f>'CtroExp ()'!S74</f>
        <v>0</v>
      </c>
      <c r="L9" s="42">
        <f>'CtroExp ()'!W74</f>
        <v>112381</v>
      </c>
      <c r="M9" s="42">
        <f>'CtroExp ()'!X74</f>
        <v>13400</v>
      </c>
      <c r="N9" s="42">
        <f>'CtroExp ()'!Y74</f>
        <v>0</v>
      </c>
      <c r="O9" s="42">
        <f>'CtroExp ()'!Z74</f>
        <v>0</v>
      </c>
      <c r="P9" s="42">
        <f>'CtroExp ()'!AA74</f>
        <v>0</v>
      </c>
      <c r="Q9" s="42">
        <f>'CtroExp ()'!AB74</f>
        <v>14331</v>
      </c>
      <c r="R9" s="42">
        <f>'CtroExp ()'!AW74</f>
        <v>0</v>
      </c>
      <c r="S9" s="42">
        <f t="shared" si="1"/>
        <v>140112</v>
      </c>
    </row>
    <row r="10" spans="1:19" s="45" customFormat="1" ht="11.25" customHeight="1">
      <c r="A10" s="42" t="s">
        <v>167</v>
      </c>
      <c r="B10" s="42">
        <f>'CtroExp ()'!C87</f>
        <v>0</v>
      </c>
      <c r="C10" s="42">
        <f>'CtroExp ()'!D87</f>
        <v>0</v>
      </c>
      <c r="D10" s="42">
        <f>'CtroExp ()'!E87</f>
        <v>0</v>
      </c>
      <c r="E10" s="42">
        <f>'CtroExp ()'!H87</f>
        <v>22000</v>
      </c>
      <c r="F10" s="42">
        <f>'CtroExp ()'!I87</f>
        <v>0</v>
      </c>
      <c r="G10" s="42">
        <f>'CtroExp ()'!J87</f>
        <v>0</v>
      </c>
      <c r="H10" s="42">
        <f>'CtroExp ()'!K87</f>
        <v>0</v>
      </c>
      <c r="I10" s="42">
        <f>'CtroExp ()'!Q87</f>
        <v>0</v>
      </c>
      <c r="J10" s="55">
        <f t="shared" si="0"/>
        <v>22000</v>
      </c>
      <c r="K10" s="42">
        <f>'CtroExp ()'!S87</f>
        <v>0</v>
      </c>
      <c r="L10" s="42">
        <f>'CtroExp ()'!W87</f>
        <v>11000</v>
      </c>
      <c r="M10" s="42">
        <f>'CtroExp ()'!X87</f>
        <v>0</v>
      </c>
      <c r="N10" s="42">
        <f>'CtroExp ()'!Y87</f>
        <v>0</v>
      </c>
      <c r="O10" s="42">
        <f>'CtroExp ()'!Z87</f>
        <v>0</v>
      </c>
      <c r="P10" s="42">
        <f>'CtroExp ()'!AA87</f>
        <v>0</v>
      </c>
      <c r="Q10" s="42">
        <f>'CtroExp ()'!AB87</f>
        <v>0</v>
      </c>
      <c r="R10" s="42">
        <f>'CtroExp ()'!AW87</f>
        <v>0</v>
      </c>
      <c r="S10" s="42">
        <f t="shared" si="1"/>
        <v>11000</v>
      </c>
    </row>
    <row r="11" spans="1:19" s="44" customFormat="1" ht="11.25" customHeight="1">
      <c r="A11" s="41" t="s">
        <v>12</v>
      </c>
      <c r="B11" s="67">
        <f>'CtroExp ()'!C100</f>
        <v>0</v>
      </c>
      <c r="C11" s="41">
        <f>'CtroExp ()'!D100</f>
        <v>4000</v>
      </c>
      <c r="D11" s="41">
        <f>'CtroExp ()'!E100</f>
        <v>0</v>
      </c>
      <c r="E11" s="41">
        <f>'CtroExp ()'!H100</f>
        <v>0</v>
      </c>
      <c r="F11" s="41">
        <f>'CtroExp ()'!I100</f>
        <v>0</v>
      </c>
      <c r="G11" s="41">
        <f>'CtroExp ()'!J100</f>
        <v>0</v>
      </c>
      <c r="H11" s="41">
        <f>'CtroExp ()'!K100</f>
        <v>0</v>
      </c>
      <c r="I11" s="41">
        <f>'CtroExp ()'!Q100</f>
        <v>12374</v>
      </c>
      <c r="J11" s="43">
        <f t="shared" si="0"/>
        <v>16374</v>
      </c>
      <c r="K11" s="41">
        <f>'CtroExp ()'!S100</f>
        <v>0</v>
      </c>
      <c r="L11" s="41">
        <f>'CtroExp ()'!W100</f>
        <v>46234</v>
      </c>
      <c r="M11" s="41">
        <f>'CtroExp ()'!X100</f>
        <v>0</v>
      </c>
      <c r="N11" s="41">
        <f>'CtroExp ()'!Y100</f>
        <v>0</v>
      </c>
      <c r="O11" s="41">
        <f>'CtroExp ()'!Z100</f>
        <v>0</v>
      </c>
      <c r="P11" s="41">
        <f>'CtroExp ()'!AA100</f>
        <v>0</v>
      </c>
      <c r="Q11" s="41">
        <f>'CtroExp ()'!AB100</f>
        <v>0</v>
      </c>
      <c r="R11" s="41">
        <f>'CtroExp ()'!AW100</f>
        <v>0</v>
      </c>
      <c r="S11" s="41">
        <f t="shared" si="1"/>
        <v>46234</v>
      </c>
    </row>
    <row r="12" spans="1:19" s="45" customFormat="1" ht="11.25" customHeight="1">
      <c r="A12" s="42" t="s">
        <v>13</v>
      </c>
      <c r="B12" s="42">
        <f>'CtroExp ()'!C113</f>
        <v>0</v>
      </c>
      <c r="C12" s="42">
        <f>'CtroExp ()'!D113</f>
        <v>0</v>
      </c>
      <c r="D12" s="42">
        <f>'CtroExp ()'!E113</f>
        <v>0</v>
      </c>
      <c r="E12" s="42">
        <f>'CtroExp ()'!H113</f>
        <v>0</v>
      </c>
      <c r="F12" s="42">
        <f>'CtroExp ()'!I113</f>
        <v>0</v>
      </c>
      <c r="G12" s="42">
        <f>'CtroExp ()'!J113</f>
        <v>0</v>
      </c>
      <c r="H12" s="42">
        <f>'CtroExp ()'!K113</f>
        <v>0</v>
      </c>
      <c r="I12" s="42">
        <f>'CtroExp ()'!Q113</f>
        <v>0</v>
      </c>
      <c r="J12" s="55">
        <f t="shared" si="0"/>
        <v>0</v>
      </c>
      <c r="K12" s="42">
        <f>'CtroExp ()'!S113</f>
        <v>0</v>
      </c>
      <c r="L12" s="42">
        <f>'CtroExp ()'!W113</f>
        <v>0</v>
      </c>
      <c r="M12" s="42">
        <f>'CtroExp ()'!X113</f>
        <v>0</v>
      </c>
      <c r="N12" s="42">
        <f>'CtroExp ()'!Y113</f>
        <v>0</v>
      </c>
      <c r="O12" s="42">
        <f>'CtroExp ()'!Z113</f>
        <v>0</v>
      </c>
      <c r="P12" s="42">
        <f>'CtroExp ()'!AA113</f>
        <v>0</v>
      </c>
      <c r="Q12" s="42">
        <f>'CtroExp ()'!AB113</f>
        <v>0</v>
      </c>
      <c r="R12" s="42">
        <f>'CtroExp ()'!AW113</f>
        <v>0</v>
      </c>
      <c r="S12" s="42">
        <f t="shared" si="1"/>
        <v>0</v>
      </c>
    </row>
    <row r="13" spans="1:19" s="44" customFormat="1" ht="11.25" customHeight="1">
      <c r="A13" s="41" t="s">
        <v>14</v>
      </c>
      <c r="B13" s="41">
        <f>'CtroExp ()'!C126</f>
        <v>0</v>
      </c>
      <c r="C13" s="41">
        <f>'CtroExp ()'!D126</f>
        <v>2000</v>
      </c>
      <c r="D13" s="41">
        <f>'CtroExp ()'!E126</f>
        <v>0</v>
      </c>
      <c r="E13" s="41">
        <f>'CtroExp ()'!H126</f>
        <v>72085</v>
      </c>
      <c r="F13" s="41">
        <f>'CtroExp ()'!I126</f>
        <v>0</v>
      </c>
      <c r="G13" s="41">
        <f>'CtroExp ()'!J126</f>
        <v>0</v>
      </c>
      <c r="H13" s="41">
        <f>'CtroExp ()'!K126</f>
        <v>0</v>
      </c>
      <c r="I13" s="41">
        <f>'CtroExp ()'!Q126</f>
        <v>0</v>
      </c>
      <c r="J13" s="43">
        <f t="shared" si="0"/>
        <v>74085</v>
      </c>
      <c r="K13" s="41">
        <f>'CtroExp ()'!S126</f>
        <v>0</v>
      </c>
      <c r="L13" s="41">
        <f>'CtroExp ()'!W126</f>
        <v>331605</v>
      </c>
      <c r="M13" s="41">
        <f>'CtroExp ()'!X126</f>
        <v>25750</v>
      </c>
      <c r="N13" s="41">
        <f>'CtroExp ()'!Y126</f>
        <v>0</v>
      </c>
      <c r="O13" s="41">
        <f>'CtroExp ()'!Z126</f>
        <v>0</v>
      </c>
      <c r="P13" s="41">
        <f>'CtroExp ()'!AA126</f>
        <v>5999</v>
      </c>
      <c r="Q13" s="41">
        <f>'CtroExp ()'!AB126</f>
        <v>34389</v>
      </c>
      <c r="R13" s="41">
        <f>'CtroExp ()'!AW126</f>
        <v>6000</v>
      </c>
      <c r="S13" s="41">
        <f t="shared" si="1"/>
        <v>403743</v>
      </c>
    </row>
    <row r="14" spans="1:19" s="44" customFormat="1" ht="11.25" customHeight="1">
      <c r="A14" s="41" t="s">
        <v>83</v>
      </c>
      <c r="B14" s="41">
        <f>'CtroExp ()'!C139</f>
        <v>0</v>
      </c>
      <c r="C14" s="41">
        <f>'CtroExp ()'!D139</f>
        <v>0</v>
      </c>
      <c r="D14" s="41">
        <f>'CtroExp ()'!E139</f>
        <v>0</v>
      </c>
      <c r="E14" s="41">
        <f>'CtroExp ()'!H139</f>
        <v>39000</v>
      </c>
      <c r="F14" s="41">
        <f>'CtroExp ()'!I139</f>
        <v>0</v>
      </c>
      <c r="G14" s="41">
        <f>'CtroExp ()'!J139</f>
        <v>0</v>
      </c>
      <c r="H14" s="41">
        <f>'CtroExp ()'!K139</f>
        <v>0</v>
      </c>
      <c r="I14" s="41">
        <f>'CtroExp ()'!Q139</f>
        <v>0</v>
      </c>
      <c r="J14" s="43">
        <f aca="true" t="shared" si="2" ref="J14:J20">SUM(B14:I14)</f>
        <v>39000</v>
      </c>
      <c r="K14" s="41">
        <f>'CtroExp ()'!S139</f>
        <v>0</v>
      </c>
      <c r="L14" s="41">
        <f>'CtroExp ()'!W139</f>
        <v>345927</v>
      </c>
      <c r="M14" s="41">
        <f>'CtroExp ()'!X139</f>
        <v>0</v>
      </c>
      <c r="N14" s="41">
        <f>'CtroExp ()'!Y139</f>
        <v>0</v>
      </c>
      <c r="O14" s="41">
        <f>'CtroExp ()'!Z139</f>
        <v>0</v>
      </c>
      <c r="P14" s="41">
        <f>'CtroExp ()'!AA139</f>
        <v>0</v>
      </c>
      <c r="Q14" s="41">
        <f>'CtroExp ()'!AB139</f>
        <v>18400</v>
      </c>
      <c r="R14" s="41">
        <f>'CtroExp ()'!AW139</f>
        <v>0</v>
      </c>
      <c r="S14" s="41">
        <f aca="true" t="shared" si="3" ref="S14:S20">SUM(K14:R14)</f>
        <v>364327</v>
      </c>
    </row>
    <row r="15" spans="1:19" s="44" customFormat="1" ht="11.25" customHeight="1">
      <c r="A15" s="42" t="s">
        <v>85</v>
      </c>
      <c r="B15" s="42">
        <f>'CtroExp ()'!C152</f>
        <v>0</v>
      </c>
      <c r="C15" s="42">
        <f>'CtroExp ()'!D152</f>
        <v>0</v>
      </c>
      <c r="D15" s="42">
        <f>'CtroExp ()'!E152</f>
        <v>0</v>
      </c>
      <c r="E15" s="42">
        <f>'CtroExp ()'!H152</f>
        <v>49500</v>
      </c>
      <c r="F15" s="42">
        <f>'CtroExp ()'!I152</f>
        <v>0</v>
      </c>
      <c r="G15" s="42">
        <f>'CtroExp ()'!J152</f>
        <v>0</v>
      </c>
      <c r="H15" s="42">
        <f>'CtroExp ()'!K152</f>
        <v>0</v>
      </c>
      <c r="I15" s="42">
        <f>'CtroExp ()'!Q152</f>
        <v>0</v>
      </c>
      <c r="J15" s="55">
        <f t="shared" si="2"/>
        <v>49500</v>
      </c>
      <c r="K15" s="42">
        <f>'CtroExp ()'!S152</f>
        <v>0</v>
      </c>
      <c r="L15" s="42">
        <f>'CtroExp ()'!W152</f>
        <v>117769.31</v>
      </c>
      <c r="M15" s="42">
        <f>'CtroExp ()'!X152</f>
        <v>0</v>
      </c>
      <c r="N15" s="42">
        <f>'CtroExp ()'!Y152</f>
        <v>0</v>
      </c>
      <c r="O15" s="42">
        <f>'CtroExp ()'!Z152</f>
        <v>0</v>
      </c>
      <c r="P15" s="42">
        <f>'CtroExp ()'!AA152</f>
        <v>4646.16</v>
      </c>
      <c r="Q15" s="42">
        <f>'CtroExp ()'!AB152</f>
        <v>6452.81</v>
      </c>
      <c r="R15" s="42">
        <f>'CtroExp ()'!AW152</f>
        <v>0</v>
      </c>
      <c r="S15" s="42">
        <f t="shared" si="3"/>
        <v>128868.28</v>
      </c>
    </row>
    <row r="16" spans="1:19" s="44" customFormat="1" ht="11.25" customHeight="1">
      <c r="A16" s="41" t="s">
        <v>103</v>
      </c>
      <c r="B16" s="42">
        <f>'CtroExp ()'!C178</f>
        <v>0</v>
      </c>
      <c r="C16" s="42">
        <f>'CtroExp ()'!D178</f>
        <v>0</v>
      </c>
      <c r="D16" s="42">
        <f>'CtroExp ()'!E178</f>
        <v>0</v>
      </c>
      <c r="E16" s="42">
        <f>'CtroExp ()'!H178</f>
        <v>0</v>
      </c>
      <c r="F16" s="42">
        <f>'CtroExp ()'!I178</f>
        <v>0</v>
      </c>
      <c r="G16" s="42">
        <f>'CtroExp ()'!J178</f>
        <v>0</v>
      </c>
      <c r="H16" s="42">
        <f>'CtroExp ()'!K178</f>
        <v>0</v>
      </c>
      <c r="I16" s="42">
        <f>'CtroExp ()'!Q178</f>
        <v>0</v>
      </c>
      <c r="J16" s="55">
        <f t="shared" si="2"/>
        <v>0</v>
      </c>
      <c r="K16" s="42">
        <f>'CtroExp ()'!S178</f>
        <v>0</v>
      </c>
      <c r="L16" s="42">
        <f>'CtroExp ()'!W178</f>
        <v>98690</v>
      </c>
      <c r="M16" s="42">
        <f>'CtroExp ()'!X178</f>
        <v>0</v>
      </c>
      <c r="N16" s="42">
        <f>'CtroExp ()'!Y178</f>
        <v>0</v>
      </c>
      <c r="O16" s="42">
        <f>'CtroExp ()'!Z178</f>
        <v>0</v>
      </c>
      <c r="P16" s="42">
        <f>'CtroExp ()'!AA178</f>
        <v>30000</v>
      </c>
      <c r="Q16" s="42">
        <f>'CtroExp ()'!AB178</f>
        <v>24510</v>
      </c>
      <c r="R16" s="42">
        <f>'CtroExp ()'!AW178</f>
        <v>6500</v>
      </c>
      <c r="S16" s="42">
        <f t="shared" si="3"/>
        <v>159700</v>
      </c>
    </row>
    <row r="17" spans="1:19" s="44" customFormat="1" ht="11.25" customHeight="1">
      <c r="A17" s="41" t="s">
        <v>17</v>
      </c>
      <c r="B17" s="42">
        <f>'CtroExp ()'!C191</f>
        <v>0</v>
      </c>
      <c r="C17" s="42">
        <f>'CtroExp ()'!D191</f>
        <v>0</v>
      </c>
      <c r="D17" s="42">
        <f>'CtroExp ()'!E191</f>
        <v>0</v>
      </c>
      <c r="E17" s="42">
        <f>'CtroExp ()'!H191</f>
        <v>0</v>
      </c>
      <c r="F17" s="42">
        <f>'CtroExp ()'!I191</f>
        <v>0</v>
      </c>
      <c r="G17" s="42">
        <f>'CtroExp ()'!J191</f>
        <v>0</v>
      </c>
      <c r="H17" s="42">
        <f>'CtroExp ()'!K191</f>
        <v>0</v>
      </c>
      <c r="I17" s="42">
        <f>'CtroExp ()'!Q191</f>
        <v>0</v>
      </c>
      <c r="J17" s="55">
        <f t="shared" si="2"/>
        <v>0</v>
      </c>
      <c r="K17" s="42">
        <f>'CtroExp ()'!S191</f>
        <v>0</v>
      </c>
      <c r="L17" s="42">
        <f>'CtroExp ()'!W191</f>
        <v>0</v>
      </c>
      <c r="M17" s="42">
        <f>'CtroExp ()'!X191</f>
        <v>0</v>
      </c>
      <c r="N17" s="42">
        <f>'CtroExp ()'!Y191</f>
        <v>0</v>
      </c>
      <c r="O17" s="42">
        <f>'CtroExp ()'!Z191</f>
        <v>0</v>
      </c>
      <c r="P17" s="42">
        <f>'CtroExp ()'!AA191</f>
        <v>0</v>
      </c>
      <c r="Q17" s="42">
        <f>'CtroExp ()'!AB191</f>
        <v>0</v>
      </c>
      <c r="R17" s="42">
        <f>'CtroExp ()'!AW191</f>
        <v>0</v>
      </c>
      <c r="S17" s="42">
        <f t="shared" si="3"/>
        <v>0</v>
      </c>
    </row>
    <row r="18" spans="1:19" s="44" customFormat="1" ht="11.25" customHeight="1">
      <c r="A18" s="42" t="s">
        <v>90</v>
      </c>
      <c r="B18" s="42">
        <f>'CtroExp ()'!C217</f>
        <v>0</v>
      </c>
      <c r="C18" s="42">
        <f>'CtroExp ()'!D217</f>
        <v>0</v>
      </c>
      <c r="D18" s="42">
        <f>'CtroExp ()'!E217</f>
        <v>0</v>
      </c>
      <c r="E18" s="42">
        <f>'CtroExp ()'!H217</f>
        <v>0</v>
      </c>
      <c r="F18" s="42">
        <f>'CtroExp ()'!I217</f>
        <v>0</v>
      </c>
      <c r="G18" s="42">
        <f>'CtroExp ()'!J217</f>
        <v>0</v>
      </c>
      <c r="H18" s="42">
        <f>'CtroExp ()'!K217</f>
        <v>0</v>
      </c>
      <c r="I18" s="42">
        <f>'CtroExp ()'!Q217</f>
        <v>0</v>
      </c>
      <c r="J18" s="55">
        <f t="shared" si="2"/>
        <v>0</v>
      </c>
      <c r="K18" s="42">
        <f>'CtroExp ()'!S217</f>
        <v>0</v>
      </c>
      <c r="L18" s="42">
        <f>'CtroExp ()'!W217</f>
        <v>0</v>
      </c>
      <c r="M18" s="42">
        <f>'CtroExp ()'!X217</f>
        <v>0</v>
      </c>
      <c r="N18" s="42">
        <f>'CtroExp ()'!Y217</f>
        <v>0</v>
      </c>
      <c r="O18" s="42">
        <f>'CtroExp ()'!Z217</f>
        <v>0</v>
      </c>
      <c r="P18" s="42">
        <f>'CtroExp ()'!AA217</f>
        <v>0</v>
      </c>
      <c r="Q18" s="42">
        <f>'CtroExp ()'!AB217</f>
        <v>0</v>
      </c>
      <c r="R18" s="42">
        <f>'CtroExp ()'!AW217</f>
        <v>0</v>
      </c>
      <c r="S18" s="42">
        <f t="shared" si="3"/>
        <v>0</v>
      </c>
    </row>
    <row r="19" spans="1:19" s="44" customFormat="1" ht="11.25" customHeight="1">
      <c r="A19" s="87" t="s">
        <v>153</v>
      </c>
      <c r="B19" s="42">
        <f>'CtroExp ()'!C230</f>
        <v>0</v>
      </c>
      <c r="C19" s="42">
        <f>'CtroExp ()'!D230</f>
        <v>0</v>
      </c>
      <c r="D19" s="42">
        <f>'CtroExp ()'!E230</f>
        <v>0</v>
      </c>
      <c r="E19" s="42">
        <f>'CtroExp ()'!H230</f>
        <v>0</v>
      </c>
      <c r="F19" s="42">
        <f>'CtroExp ()'!I230</f>
        <v>0</v>
      </c>
      <c r="G19" s="42">
        <f>'CtroExp ()'!J230</f>
        <v>0</v>
      </c>
      <c r="H19" s="42">
        <f>'CtroExp ()'!K230</f>
        <v>0</v>
      </c>
      <c r="I19" s="42">
        <f>'CtroExp ()'!Q230</f>
        <v>0</v>
      </c>
      <c r="J19" s="55">
        <f t="shared" si="2"/>
        <v>0</v>
      </c>
      <c r="K19" s="42">
        <f>'CtroExp ()'!S230</f>
        <v>19102</v>
      </c>
      <c r="L19" s="42">
        <f>'CtroExp ()'!W230</f>
        <v>0</v>
      </c>
      <c r="M19" s="42">
        <f>'CtroExp ()'!X230</f>
        <v>0</v>
      </c>
      <c r="N19" s="42">
        <f>'CtroExp ()'!Y230</f>
        <v>0</v>
      </c>
      <c r="O19" s="42">
        <f>'CtroExp ()'!Z230</f>
        <v>0</v>
      </c>
      <c r="P19" s="42">
        <f>'CtroExp ()'!AA230</f>
        <v>0</v>
      </c>
      <c r="Q19" s="42">
        <f>'CtroExp ()'!AB230</f>
        <v>0</v>
      </c>
      <c r="R19" s="42">
        <f>'CtroExp ()'!AW230</f>
        <v>0</v>
      </c>
      <c r="S19" s="42">
        <f t="shared" si="3"/>
        <v>19102</v>
      </c>
    </row>
    <row r="20" spans="1:19" s="44" customFormat="1" ht="11.25" customHeight="1">
      <c r="A20" s="46" t="s">
        <v>141</v>
      </c>
      <c r="B20" s="42">
        <f>'CtroExp ()'!C243</f>
        <v>0</v>
      </c>
      <c r="C20" s="42">
        <f>'CtroExp ()'!D243</f>
        <v>0</v>
      </c>
      <c r="D20" s="42">
        <f>'CtroExp ()'!E243</f>
        <v>0</v>
      </c>
      <c r="E20" s="42">
        <f>'CtroExp ()'!H243</f>
        <v>0</v>
      </c>
      <c r="F20" s="42">
        <f>'CtroExp ()'!I243</f>
        <v>0</v>
      </c>
      <c r="G20" s="42">
        <f>'CtroExp ()'!J243</f>
        <v>0</v>
      </c>
      <c r="H20" s="42">
        <f>'CtroExp ()'!K243</f>
        <v>0</v>
      </c>
      <c r="I20" s="42">
        <f>'CtroExp ()'!Q243</f>
        <v>0</v>
      </c>
      <c r="J20" s="55">
        <f t="shared" si="2"/>
        <v>0</v>
      </c>
      <c r="K20" s="42">
        <f>'CtroExp ()'!S243</f>
        <v>0</v>
      </c>
      <c r="L20" s="42">
        <f>'CtroExp ()'!W243</f>
        <v>0</v>
      </c>
      <c r="M20" s="42">
        <f>'CtroExp ()'!X243</f>
        <v>0</v>
      </c>
      <c r="N20" s="42">
        <f>'CtroExp ()'!Y243</f>
        <v>0</v>
      </c>
      <c r="O20" s="42">
        <f>'CtroExp ()'!Z243</f>
        <v>0</v>
      </c>
      <c r="P20" s="42">
        <f>'CtroExp ()'!AA243</f>
        <v>0</v>
      </c>
      <c r="Q20" s="42">
        <f>'CtroExp ()'!AB243</f>
        <v>0</v>
      </c>
      <c r="R20" s="42">
        <f>'CtroExp ()'!AW243</f>
        <v>0</v>
      </c>
      <c r="S20" s="42">
        <f t="shared" si="3"/>
        <v>0</v>
      </c>
    </row>
    <row r="21" spans="1:19" s="2" customFormat="1" ht="12" customHeight="1">
      <c r="A21" s="14" t="s">
        <v>16</v>
      </c>
      <c r="B21" s="14">
        <f aca="true" t="shared" si="4" ref="B21:S21">SUM(B4:B20)</f>
        <v>0</v>
      </c>
      <c r="C21" s="14">
        <f t="shared" si="4"/>
        <v>23883</v>
      </c>
      <c r="D21" s="14">
        <f t="shared" si="4"/>
        <v>0</v>
      </c>
      <c r="E21" s="14">
        <f t="shared" si="4"/>
        <v>549754.6</v>
      </c>
      <c r="F21" s="14">
        <f t="shared" si="4"/>
        <v>0</v>
      </c>
      <c r="G21" s="14">
        <f t="shared" si="4"/>
        <v>0</v>
      </c>
      <c r="H21" s="14">
        <f t="shared" si="4"/>
        <v>0</v>
      </c>
      <c r="I21" s="14">
        <f t="shared" si="4"/>
        <v>12374</v>
      </c>
      <c r="J21" s="16">
        <f t="shared" si="4"/>
        <v>586011.6</v>
      </c>
      <c r="K21" s="17">
        <f t="shared" si="4"/>
        <v>219532</v>
      </c>
      <c r="L21" s="14">
        <f t="shared" si="4"/>
        <v>2157126.055</v>
      </c>
      <c r="M21" s="14">
        <f t="shared" si="4"/>
        <v>53630</v>
      </c>
      <c r="N21" s="14">
        <f t="shared" si="4"/>
        <v>0</v>
      </c>
      <c r="O21" s="14">
        <f t="shared" si="4"/>
        <v>0</v>
      </c>
      <c r="P21" s="14">
        <f t="shared" si="4"/>
        <v>53294.047000000006</v>
      </c>
      <c r="Q21" s="14">
        <f t="shared" si="4"/>
        <v>294334.73</v>
      </c>
      <c r="R21" s="14">
        <f t="shared" si="4"/>
        <v>22800.722999999998</v>
      </c>
      <c r="S21" s="14">
        <f t="shared" si="4"/>
        <v>2800717.555</v>
      </c>
    </row>
    <row r="22" ht="18" customHeight="1">
      <c r="A22" s="92" t="s">
        <v>193</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()'!C2:C9)</f>
        <v>0</v>
      </c>
      <c r="C24" s="41">
        <f>SUM('CtroExp ()'!D2:D9)</f>
        <v>0</v>
      </c>
      <c r="D24" s="41">
        <f>SUM('CtroExp ()'!E2:E9)</f>
        <v>0</v>
      </c>
      <c r="E24" s="41">
        <f>SUM('CtroExp ()'!H2:H9)</f>
        <v>213028</v>
      </c>
      <c r="F24" s="41">
        <f>SUM('CtroExp ()'!I2:I9)</f>
        <v>0</v>
      </c>
      <c r="G24" s="41">
        <f>SUM('CtroExp ()'!J2:J9)</f>
        <v>0</v>
      </c>
      <c r="H24" s="41">
        <f>SUM('CtroExp ()'!K2:K9)</f>
        <v>0</v>
      </c>
      <c r="I24" s="41">
        <f>SUM('CtroExp ()'!Q2:Q9)</f>
        <v>0</v>
      </c>
      <c r="J24" s="43">
        <f>SUM(B25:I25)</f>
        <v>1041765.3</v>
      </c>
      <c r="K24" s="41">
        <f>SUM('CtroExp ()'!S2:S9)</f>
        <v>0</v>
      </c>
      <c r="L24" s="41">
        <f>SUM('CtroExp ()'!W2:W9)</f>
        <v>1081786</v>
      </c>
      <c r="M24" s="41">
        <f>SUM('CtroExp ()'!X2:X9)</f>
        <v>0</v>
      </c>
      <c r="N24" s="41">
        <f>SUM('CtroExp ()'!Y2:Y9)</f>
        <v>0</v>
      </c>
      <c r="O24" s="41">
        <f>SUM('CtroExp ()'!Z2:Z9)</f>
        <v>0</v>
      </c>
      <c r="P24" s="41">
        <f>SUM('CtroExp ()'!AA2:AA9)</f>
        <v>0</v>
      </c>
      <c r="Q24" s="41">
        <f>SUM('CtroExp ()'!AB2:AB9)</f>
        <v>77508</v>
      </c>
      <c r="R24" s="41">
        <f>SUM('CtroExp ()'!AW2:AW9)</f>
        <v>0</v>
      </c>
      <c r="S24" s="41">
        <f>SUM(K25:R25)</f>
        <v>4027769.95</v>
      </c>
    </row>
    <row r="25" spans="1:19" s="44" customFormat="1" ht="12" customHeight="1">
      <c r="A25" s="62" t="s">
        <v>148</v>
      </c>
      <c r="B25" s="62">
        <f>SUM('CtroExp ()'!C15:C22)</f>
        <v>0</v>
      </c>
      <c r="C25" s="62">
        <f>SUM('CtroExp ()'!D15:D22)</f>
        <v>0</v>
      </c>
      <c r="D25" s="62">
        <f>SUM('CtroExp ()'!E15:E22)</f>
        <v>0</v>
      </c>
      <c r="E25" s="62">
        <f>SUM('CtroExp ()'!H15:H22)</f>
        <v>1041765.3</v>
      </c>
      <c r="F25" s="62">
        <f>SUM('CtroExp ()'!I15:I22)</f>
        <v>0</v>
      </c>
      <c r="G25" s="62">
        <f>SUM('CtroExp ()'!J15:J22)</f>
        <v>0</v>
      </c>
      <c r="H25" s="62">
        <f>SUM('CtroExp ()'!K15:K22)</f>
        <v>0</v>
      </c>
      <c r="I25" s="62">
        <f>SUM('CtroExp ()'!Q15:Q22)</f>
        <v>0</v>
      </c>
      <c r="J25" s="111">
        <f aca="true" t="shared" si="5" ref="J25:J40">SUM(B25:I25)</f>
        <v>1041765.3</v>
      </c>
      <c r="K25" s="62">
        <f>SUM('CtroExp ()'!S15:S22)</f>
        <v>0</v>
      </c>
      <c r="L25" s="62">
        <f>SUM('CtroExp ()'!W15:W22)</f>
        <v>3543833.505</v>
      </c>
      <c r="M25" s="62">
        <f>SUM('CtroExp ()'!X15:X22)</f>
        <v>0</v>
      </c>
      <c r="N25" s="62">
        <f>SUM('CtroExp ()'!Y15:Y22)</f>
        <v>0</v>
      </c>
      <c r="O25" s="62">
        <f>SUM('CtroExp ()'!Z15:Z22)</f>
        <v>0</v>
      </c>
      <c r="P25" s="62">
        <f>SUM('CtroExp ()'!AA15:AA22)</f>
        <v>0</v>
      </c>
      <c r="Q25" s="41">
        <f>SUM('CtroExp ()'!AB15:AB22)</f>
        <v>453574.115</v>
      </c>
      <c r="R25" s="41">
        <f>SUM('CtroExp ()'!AW15:AW22)</f>
        <v>30362.33</v>
      </c>
      <c r="S25" s="41">
        <f aca="true" t="shared" si="6" ref="S25:S40">SUM(K25:R25)</f>
        <v>4027769.95</v>
      </c>
    </row>
    <row r="26" spans="1:19" s="44" customFormat="1" ht="11.25" customHeight="1">
      <c r="A26" s="41" t="s">
        <v>155</v>
      </c>
      <c r="B26" s="41">
        <f>SUM('CtroExp ()'!C28:C35)</f>
        <v>0</v>
      </c>
      <c r="C26" s="41">
        <f>SUM('CtroExp ()'!D28:D35)</f>
        <v>0</v>
      </c>
      <c r="D26" s="41">
        <f>SUM('CtroExp ()'!E28:E35)</f>
        <v>0</v>
      </c>
      <c r="E26" s="42">
        <f>SUM('CtroExp ()'!H28:H35)</f>
        <v>244773</v>
      </c>
      <c r="F26" s="41">
        <f>SUM('CtroExp ()'!I28:I35)</f>
        <v>0</v>
      </c>
      <c r="G26" s="41">
        <f>SUM('CtroExp ()'!J28:J35)</f>
        <v>0</v>
      </c>
      <c r="H26" s="41">
        <f>SUM('CtroExp ()'!K28:K35)</f>
        <v>0</v>
      </c>
      <c r="I26" s="41">
        <f>SUM('CtroExp ()'!Q28:Q35)</f>
        <v>0</v>
      </c>
      <c r="J26" s="43">
        <f t="shared" si="5"/>
        <v>244773</v>
      </c>
      <c r="K26" s="41">
        <f>SUM('CtroExp ()'!S28:S35)</f>
        <v>0</v>
      </c>
      <c r="L26" s="41">
        <f>SUM('CtroExp ()'!W28:W35)</f>
        <v>1016237</v>
      </c>
      <c r="M26" s="41">
        <f>SUM('CtroExp ()'!X28:X35)</f>
        <v>8200</v>
      </c>
      <c r="N26" s="41">
        <f>SUM('CtroExp ()'!Y28:Y35)</f>
        <v>0</v>
      </c>
      <c r="O26" s="41">
        <f>SUM('CtroExp ()'!Z28:Z35)</f>
        <v>0</v>
      </c>
      <c r="P26" s="41">
        <f>SUM('CtroExp ()'!AA28:AA35)</f>
        <v>30000</v>
      </c>
      <c r="Q26" s="41">
        <f>SUM('CtroExp ()'!AB28:AB35)</f>
        <v>84017</v>
      </c>
      <c r="R26" s="41">
        <f>SUM('CtroExp ()'!AW28:AW35)</f>
        <v>0</v>
      </c>
      <c r="S26" s="41">
        <f t="shared" si="6"/>
        <v>1138454</v>
      </c>
    </row>
    <row r="27" spans="1:19" s="44" customFormat="1" ht="11.25" customHeight="1">
      <c r="A27" s="41" t="s">
        <v>10</v>
      </c>
      <c r="B27" s="41">
        <f>SUM('CtroExp ()'!C41:C48)</f>
        <v>0</v>
      </c>
      <c r="C27" s="41">
        <f>SUM('CtroExp ()'!D41:D48)</f>
        <v>0</v>
      </c>
      <c r="D27" s="41">
        <f>SUM('CtroExp ()'!E41:E48)</f>
        <v>0</v>
      </c>
      <c r="E27" s="41">
        <f>SUM('CtroExp ()'!H41:H48)</f>
        <v>888072.6</v>
      </c>
      <c r="F27" s="41">
        <f>SUM('CtroExp ()'!I41:I48)</f>
        <v>0</v>
      </c>
      <c r="G27" s="41">
        <f>SUM('CtroExp ()'!J41:J48)</f>
        <v>0</v>
      </c>
      <c r="H27" s="41">
        <f>SUM('CtroExp ()'!K41:K48)</f>
        <v>0</v>
      </c>
      <c r="I27" s="41">
        <f>SUM('CtroExp ()'!Q41:Q48)</f>
        <v>0</v>
      </c>
      <c r="J27" s="43">
        <f t="shared" si="5"/>
        <v>888072.6</v>
      </c>
      <c r="K27" s="41">
        <f>SUM('CtroExp ()'!S41:S48)</f>
        <v>0</v>
      </c>
      <c r="L27" s="41">
        <f>SUM('CtroExp ()'!W41:W48)</f>
        <v>4712233.15</v>
      </c>
      <c r="M27" s="41">
        <f>SUM('CtroExp ()'!X41:X48)</f>
        <v>162097.44</v>
      </c>
      <c r="N27" s="41">
        <f>SUM('CtroExp ()'!Y41:Y48)</f>
        <v>0</v>
      </c>
      <c r="O27" s="41">
        <f>SUM('CtroExp ()'!Z41:Z48)</f>
        <v>0</v>
      </c>
      <c r="P27" s="41">
        <f>SUM('CtroExp ()'!AA41:AA48)</f>
        <v>253345.71099999998</v>
      </c>
      <c r="Q27" s="41">
        <f>SUM('CtroExp ()'!AB41:AB48)</f>
        <v>356358.52</v>
      </c>
      <c r="R27" s="41">
        <f>SUM('CtroExp ()'!AW41:AW48)</f>
        <v>14191.311</v>
      </c>
      <c r="S27" s="41">
        <f t="shared" si="6"/>
        <v>5498226.132</v>
      </c>
    </row>
    <row r="28" spans="1:19" s="44" customFormat="1" ht="11.25" customHeight="1">
      <c r="A28" s="41" t="s">
        <v>11</v>
      </c>
      <c r="B28" s="41">
        <f>SUM('CtroExp ()'!C54:C61)</f>
        <v>0</v>
      </c>
      <c r="C28" s="41">
        <f>SUM('CtroExp ()'!D54:D61)</f>
        <v>0</v>
      </c>
      <c r="D28" s="41">
        <f>SUM('CtroExp ()'!E54:E61)</f>
        <v>0</v>
      </c>
      <c r="E28" s="41">
        <f>SUM('CtroExp ()'!H54:H61)</f>
        <v>198499</v>
      </c>
      <c r="F28" s="41">
        <f>SUM('CtroExp ()'!I54:I61)</f>
        <v>0</v>
      </c>
      <c r="G28" s="41">
        <f>SUM('CtroExp ()'!J54:J61)</f>
        <v>0</v>
      </c>
      <c r="H28" s="41">
        <f>SUM('CtroExp ()'!K54:K61)</f>
        <v>0</v>
      </c>
      <c r="I28" s="41">
        <f>SUM('CtroExp ()'!L54:L61)</f>
        <v>0</v>
      </c>
      <c r="J28" s="43">
        <f t="shared" si="5"/>
        <v>198499</v>
      </c>
      <c r="K28" s="41">
        <f>SUM('CtroExp ()'!S54:S61)</f>
        <v>394808.255</v>
      </c>
      <c r="L28" s="41">
        <f>SUM('CtroExp ()'!W54:W61)</f>
        <v>1127043.84</v>
      </c>
      <c r="M28" s="41">
        <f>SUM('CtroExp ()'!X54:X61)</f>
        <v>0</v>
      </c>
      <c r="N28" s="41">
        <f>SUM('CtroExp ()'!Y54:Y61)</f>
        <v>0</v>
      </c>
      <c r="O28" s="41">
        <f>SUM('CtroExp ()'!Z54:Z61)</f>
        <v>0</v>
      </c>
      <c r="P28" s="41">
        <f>SUM('CtroExp ()'!AA54:AA61)</f>
        <v>0</v>
      </c>
      <c r="Q28" s="41">
        <f>SUM('CtroExp ()'!AB54:AB61)</f>
        <v>12196.08</v>
      </c>
      <c r="R28" s="41">
        <f>SUM('CtroExp ()'!AW54:AW61)</f>
        <v>0</v>
      </c>
      <c r="S28" s="41">
        <f t="shared" si="6"/>
        <v>1534048.1750000003</v>
      </c>
    </row>
    <row r="29" spans="1:19" s="44" customFormat="1" ht="11.25" customHeight="1">
      <c r="A29" s="42" t="s">
        <v>164</v>
      </c>
      <c r="B29" s="41">
        <f>SUM('CtroExp ()'!C67:C74)</f>
        <v>0</v>
      </c>
      <c r="C29" s="41">
        <f>SUM('CtroExp ()'!D67:D74)</f>
        <v>126828</v>
      </c>
      <c r="D29" s="41">
        <f>SUM('CtroExp ()'!E67:E74)</f>
        <v>0</v>
      </c>
      <c r="E29" s="41">
        <f>SUM('CtroExp ()'!H67:H74)</f>
        <v>162849.021</v>
      </c>
      <c r="F29" s="41">
        <f>SUM('CtroExp ()'!I67:I74)</f>
        <v>0</v>
      </c>
      <c r="G29" s="41">
        <f>SUM('CtroExp ()'!J67:J74)</f>
        <v>0</v>
      </c>
      <c r="H29" s="41">
        <f>SUM('CtroExp ()'!K67:K74)</f>
        <v>0</v>
      </c>
      <c r="I29" s="41">
        <f>SUM('CtroExp ()'!Q67:Q74)</f>
        <v>0</v>
      </c>
      <c r="J29" s="43">
        <f t="shared" si="5"/>
        <v>289677.021</v>
      </c>
      <c r="K29" s="41">
        <f>SUM('CtroExp ()'!S67:S74)</f>
        <v>0</v>
      </c>
      <c r="L29" s="41">
        <f>SUM('CtroExp ()'!W67:W74)</f>
        <v>549515</v>
      </c>
      <c r="M29" s="41">
        <f>SUM('CtroExp ()'!X67:X74)</f>
        <v>94270</v>
      </c>
      <c r="N29" s="41">
        <f>SUM('CtroExp ()'!Y67:Y74)</f>
        <v>0</v>
      </c>
      <c r="O29" s="41">
        <f>SUM('CtroExp ()'!Z67:Z74)</f>
        <v>0</v>
      </c>
      <c r="P29" s="41">
        <f>SUM('CtroExp ()'!AA67:AA74)</f>
        <v>0</v>
      </c>
      <c r="Q29" s="41">
        <f>SUM('CtroExp ()'!AB67:AB74)</f>
        <v>45395</v>
      </c>
      <c r="R29" s="41">
        <f>SUM('CtroExp ()'!AW67:AW74)</f>
        <v>2200</v>
      </c>
      <c r="S29" s="41">
        <f t="shared" si="6"/>
        <v>691380</v>
      </c>
    </row>
    <row r="30" spans="1:19" s="45" customFormat="1" ht="11.25" customHeight="1">
      <c r="A30" s="42" t="s">
        <v>167</v>
      </c>
      <c r="B30" s="41">
        <f>SUM('CtroExp ()'!C80:C87)</f>
        <v>0</v>
      </c>
      <c r="C30" s="41">
        <f>SUM('CtroExp ()'!D80:D87)</f>
        <v>0</v>
      </c>
      <c r="D30" s="41">
        <f>SUM('CtroExp ()'!E80:E87)</f>
        <v>0</v>
      </c>
      <c r="E30" s="41">
        <f>SUM('CtroExp ()'!H80:H87)</f>
        <v>133739.484</v>
      </c>
      <c r="F30" s="41">
        <f>SUM('CtroExp ()'!I80:I87)</f>
        <v>0</v>
      </c>
      <c r="G30" s="41">
        <f>SUM('CtroExp ()'!J80:J87)</f>
        <v>0</v>
      </c>
      <c r="H30" s="41">
        <f>SUM('CtroExp ()'!K80:K87)</f>
        <v>0</v>
      </c>
      <c r="I30" s="41">
        <f>SUM('CtroExp ()'!Q80:Q87)</f>
        <v>0</v>
      </c>
      <c r="J30" s="43">
        <f t="shared" si="5"/>
        <v>133739.484</v>
      </c>
      <c r="K30" s="41">
        <f>SUM('CtroExp ()'!S80:S87)</f>
        <v>0</v>
      </c>
      <c r="L30" s="41">
        <f>SUM('CtroExp ()'!W80:W87)</f>
        <v>261655</v>
      </c>
      <c r="M30" s="41">
        <f>SUM('CtroExp ()'!X80:X87)</f>
        <v>0</v>
      </c>
      <c r="N30" s="41">
        <f>SUM('CtroExp ()'!Y80:Y87)</f>
        <v>0</v>
      </c>
      <c r="O30" s="41">
        <f>SUM('CtroExp ()'!Z80:Z87)</f>
        <v>0</v>
      </c>
      <c r="P30" s="41">
        <f>SUM('CtroExp ()'!AA80:AA87)</f>
        <v>0</v>
      </c>
      <c r="Q30" s="41">
        <f>SUM('CtroExp ()'!AB80:AB87)</f>
        <v>3061.05</v>
      </c>
      <c r="R30" s="41">
        <f>SUM('CtroExp ()'!AW80:AW87)</f>
        <v>0</v>
      </c>
      <c r="S30" s="41">
        <f t="shared" si="6"/>
        <v>264716.05</v>
      </c>
    </row>
    <row r="31" spans="1:19" s="44" customFormat="1" ht="11.25" customHeight="1">
      <c r="A31" s="41" t="s">
        <v>12</v>
      </c>
      <c r="B31" s="41">
        <f>SUM('CtroExp ()'!C93:C100)</f>
        <v>0</v>
      </c>
      <c r="C31" s="41">
        <f>SUM('CtroExp ()'!D93:D100)</f>
        <v>22066.47</v>
      </c>
      <c r="D31" s="41">
        <f>SUM('CtroExp ()'!E93:E100)</f>
        <v>0</v>
      </c>
      <c r="E31" s="41">
        <f>SUM('CtroExp ()'!H93:H100)</f>
        <v>33972.619999999995</v>
      </c>
      <c r="F31" s="41">
        <f>SUM('CtroExp ()'!I93:I100)</f>
        <v>0</v>
      </c>
      <c r="G31" s="41">
        <f>SUM('CtroExp ()'!J93:J100)</f>
        <v>0</v>
      </c>
      <c r="H31" s="41">
        <f>SUM('CtroExp ()'!K93:K100)</f>
        <v>3674</v>
      </c>
      <c r="I31" s="41">
        <f>SUM('CtroExp ()'!Q93:Q100)</f>
        <v>17874</v>
      </c>
      <c r="J31" s="43">
        <f t="shared" si="5"/>
        <v>77587.09</v>
      </c>
      <c r="K31" s="41">
        <f>SUM('CtroExp ()'!S93:S100)</f>
        <v>0</v>
      </c>
      <c r="L31" s="41">
        <f>SUM('CtroExp ()'!W93:W100)</f>
        <v>487279</v>
      </c>
      <c r="M31" s="41">
        <f>SUM('CtroExp ()'!X93:X100)</f>
        <v>0</v>
      </c>
      <c r="N31" s="41">
        <f>SUM('CtroExp ()'!Y93:Y100)</f>
        <v>0</v>
      </c>
      <c r="O31" s="41">
        <f>SUM('CtroExp ()'!Z93:Z100)</f>
        <v>0</v>
      </c>
      <c r="P31" s="41">
        <f>SUM('CtroExp ()'!AA93:AA100)</f>
        <v>0</v>
      </c>
      <c r="Q31" s="41">
        <f>SUM('CtroExp ()'!AB93:AB100)</f>
        <v>10408.31</v>
      </c>
      <c r="R31" s="41">
        <f>SUM('CtroExp ()'!AW93:AW100)</f>
        <v>9909.720000000001</v>
      </c>
      <c r="S31" s="41">
        <f t="shared" si="6"/>
        <v>507597.03</v>
      </c>
    </row>
    <row r="32" spans="1:19" s="44" customFormat="1" ht="11.25" customHeight="1">
      <c r="A32" s="42" t="s">
        <v>13</v>
      </c>
      <c r="B32" s="41">
        <f>SUM('CtroExp ()'!C106:C113)</f>
        <v>11340</v>
      </c>
      <c r="C32" s="41">
        <f>SUM('CtroExp ()'!D106:D113)</f>
        <v>0</v>
      </c>
      <c r="D32" s="41">
        <f>SUM('CtroExp ()'!E106:E113)</f>
        <v>0</v>
      </c>
      <c r="E32" s="41">
        <f>SUM('CtroExp ()'!H106:H113)</f>
        <v>0</v>
      </c>
      <c r="F32" s="41">
        <f>SUM('CtroExp ()'!I106:I113)</f>
        <v>0</v>
      </c>
      <c r="G32" s="41">
        <f>SUM('CtroExp ()'!J106:J113)</f>
        <v>0</v>
      </c>
      <c r="H32" s="41">
        <f>SUM('CtroExp ()'!K106:K113)</f>
        <v>0</v>
      </c>
      <c r="I32" s="41">
        <f>SUM('CtroExp ()'!Q106:Q113)</f>
        <v>0</v>
      </c>
      <c r="J32" s="43">
        <f t="shared" si="5"/>
        <v>11340</v>
      </c>
      <c r="K32" s="41">
        <f>SUM('CtroExp ()'!S106:S113)</f>
        <v>0</v>
      </c>
      <c r="L32" s="41">
        <f>SUM('CtroExp ()'!W106:W113)</f>
        <v>0</v>
      </c>
      <c r="M32" s="41">
        <f>SUM('CtroExp ()'!X106:X113)</f>
        <v>0</v>
      </c>
      <c r="N32" s="41">
        <f>SUM('CtroExp ()'!Y106:Y113)</f>
        <v>0</v>
      </c>
      <c r="O32" s="41">
        <f>SUM('CtroExp ()'!Z106:Z113)</f>
        <v>0</v>
      </c>
      <c r="P32" s="41">
        <f>SUM('CtroExp ()'!AA106:AA113)</f>
        <v>0</v>
      </c>
      <c r="Q32" s="41">
        <f>SUM('CtroExp ()'!AB106:AB113)</f>
        <v>0</v>
      </c>
      <c r="R32" s="41">
        <f>SUM('CtroExp ()'!AW106:AW113)</f>
        <v>0</v>
      </c>
      <c r="S32" s="41">
        <f t="shared" si="6"/>
        <v>0</v>
      </c>
    </row>
    <row r="33" spans="1:19" s="44" customFormat="1" ht="11.25" customHeight="1">
      <c r="A33" s="41" t="s">
        <v>14</v>
      </c>
      <c r="B33" s="41">
        <f>SUM('CtroExp ()'!C119:C126)</f>
        <v>5000</v>
      </c>
      <c r="C33" s="41">
        <f>SUM('CtroExp ()'!D119:D126)</f>
        <v>143205</v>
      </c>
      <c r="D33" s="41">
        <f>SUM('CtroExp ()'!E119:E126)</f>
        <v>0</v>
      </c>
      <c r="E33" s="41">
        <f>SUM('CtroExp ()'!H119:H126)</f>
        <v>388302</v>
      </c>
      <c r="F33" s="41">
        <f>SUM('CtroExp ()'!I119:I126)</f>
        <v>0</v>
      </c>
      <c r="G33" s="41">
        <f>SUM('CtroExp ()'!J119:J126)</f>
        <v>0</v>
      </c>
      <c r="H33" s="41">
        <f>SUM('CtroExp ()'!K119:K126)</f>
        <v>0</v>
      </c>
      <c r="I33" s="41">
        <f>SUM('CtroExp ()'!Q119:Q126)</f>
        <v>0</v>
      </c>
      <c r="J33" s="43">
        <f t="shared" si="5"/>
        <v>536507</v>
      </c>
      <c r="K33" s="41">
        <f>SUM('CtroExp ()'!S119:S126)</f>
        <v>0</v>
      </c>
      <c r="L33" s="41">
        <f>SUM('CtroExp ()'!W119:W126)</f>
        <v>2096828</v>
      </c>
      <c r="M33" s="41">
        <f>SUM('CtroExp ()'!X119:X126)</f>
        <v>224594</v>
      </c>
      <c r="N33" s="41">
        <f>SUM('CtroExp ()'!Y119:Y126)</f>
        <v>0</v>
      </c>
      <c r="O33" s="41">
        <f>SUM('CtroExp ()'!Z119:Z126)</f>
        <v>0</v>
      </c>
      <c r="P33" s="41">
        <f>SUM('CtroExp ()'!AA119:AA126)</f>
        <v>228798</v>
      </c>
      <c r="Q33" s="41">
        <f>SUM('CtroExp ()'!AB119:AB126)</f>
        <v>186068</v>
      </c>
      <c r="R33" s="41">
        <f>SUM('CtroExp ()'!AW119:AW126)</f>
        <v>23465</v>
      </c>
      <c r="S33" s="41">
        <f t="shared" si="6"/>
        <v>2759753</v>
      </c>
    </row>
    <row r="34" spans="1:19" s="44" customFormat="1" ht="11.25" customHeight="1">
      <c r="A34" s="41" t="s">
        <v>83</v>
      </c>
      <c r="B34" s="41">
        <f>SUM('CtroExp ()'!C132:C139)</f>
        <v>0</v>
      </c>
      <c r="C34" s="41">
        <f>SUM('CtroExp ()'!D132:D139)</f>
        <v>0</v>
      </c>
      <c r="D34" s="41">
        <f>SUM('CtroExp ()'!E132:E139)</f>
        <v>0</v>
      </c>
      <c r="E34" s="41">
        <f>SUM('CtroExp ()'!H132:H139)</f>
        <v>308980</v>
      </c>
      <c r="F34" s="41">
        <f>SUM('CtroExp ()'!I132:I139)</f>
        <v>0</v>
      </c>
      <c r="G34" s="41">
        <f>SUM('CtroExp ()'!J132:J139)</f>
        <v>0</v>
      </c>
      <c r="H34" s="41">
        <f>SUM('CtroExp ()'!K132:K139)</f>
        <v>0</v>
      </c>
      <c r="I34" s="41">
        <f>SUM('CtroExp ()'!Q132:Q139)</f>
        <v>0</v>
      </c>
      <c r="J34" s="43">
        <f t="shared" si="5"/>
        <v>308980</v>
      </c>
      <c r="K34" s="41">
        <f>SUM('CtroExp ()'!S132:S139)</f>
        <v>0</v>
      </c>
      <c r="L34" s="41">
        <f>SUM('CtroExp ()'!W132:W139)</f>
        <v>1890781</v>
      </c>
      <c r="M34" s="41">
        <f>SUM('CtroExp ()'!X132:X139)</f>
        <v>0</v>
      </c>
      <c r="N34" s="41">
        <f>SUM('CtroExp ()'!Y132:Y139)</f>
        <v>0</v>
      </c>
      <c r="O34" s="41">
        <f>SUM('CtroExp ()'!Z132:Z139)</f>
        <v>0</v>
      </c>
      <c r="P34" s="41">
        <f>SUM('CtroExp ()'!AA132:AA139)</f>
        <v>6415</v>
      </c>
      <c r="Q34" s="41">
        <f>SUM('CtroExp ()'!AB132:AB139)</f>
        <v>117600</v>
      </c>
      <c r="R34" s="41">
        <f>SUM('CtroExp ()'!AW132:AW139)</f>
        <v>22075</v>
      </c>
      <c r="S34" s="41">
        <f t="shared" si="6"/>
        <v>2036871</v>
      </c>
    </row>
    <row r="35" spans="1:19" s="44" customFormat="1" ht="11.25" customHeight="1">
      <c r="A35" s="42" t="s">
        <v>85</v>
      </c>
      <c r="B35" s="41">
        <f>SUM('CtroExp ()'!C145:C152)</f>
        <v>0</v>
      </c>
      <c r="C35" s="41">
        <f>SUM('CtroExp ()'!D145:D152)</f>
        <v>0</v>
      </c>
      <c r="D35" s="41">
        <f>SUM('CtroExp ()'!E145:E152)</f>
        <v>0</v>
      </c>
      <c r="E35" s="41">
        <f>SUM('CtroExp ()'!H145:H152)</f>
        <v>304570.28500000003</v>
      </c>
      <c r="F35" s="41">
        <f>SUM('CtroExp ()'!I145:I152)</f>
        <v>0</v>
      </c>
      <c r="G35" s="41">
        <f>SUM('CtroExp ()'!J145:J152)</f>
        <v>0</v>
      </c>
      <c r="H35" s="41">
        <f>SUM('CtroExp ()'!K145:K152)</f>
        <v>0</v>
      </c>
      <c r="I35" s="41">
        <f>SUM('CtroExp ()'!Q145:Q152)</f>
        <v>0</v>
      </c>
      <c r="J35" s="43">
        <f t="shared" si="5"/>
        <v>304570.28500000003</v>
      </c>
      <c r="K35" s="41">
        <f>SUM('CtroExp ()'!S145:S152)</f>
        <v>0</v>
      </c>
      <c r="L35" s="41">
        <f>SUM('CtroExp ()'!W145:W152)</f>
        <v>1462520.4700000002</v>
      </c>
      <c r="M35" s="41">
        <f>SUM('CtroExp ()'!X145:X152)</f>
        <v>0</v>
      </c>
      <c r="N35" s="41">
        <f>SUM('CtroExp ()'!Y145:Y152)</f>
        <v>0</v>
      </c>
      <c r="O35" s="41">
        <f>SUM('CtroExp ()'!Z145:Z152)</f>
        <v>0</v>
      </c>
      <c r="P35" s="41">
        <f>SUM('CtroExp ()'!AA145:AA152)</f>
        <v>49646.16</v>
      </c>
      <c r="Q35" s="41">
        <f>SUM('CtroExp ()'!AB145:AB152)</f>
        <v>134381.61000000002</v>
      </c>
      <c r="R35" s="41">
        <f>SUM('CtroExp ()'!AW145:AW152)</f>
        <v>0</v>
      </c>
      <c r="S35" s="41">
        <f t="shared" si="6"/>
        <v>1646548.2400000002</v>
      </c>
    </row>
    <row r="36" spans="1:19" s="44" customFormat="1" ht="11.25" customHeight="1">
      <c r="A36" s="41" t="s">
        <v>103</v>
      </c>
      <c r="B36" s="41">
        <f>SUM('CtroExp ()'!C171:C178)</f>
        <v>0</v>
      </c>
      <c r="C36" s="41">
        <f>SUM('CtroExp ()'!D171:D178)</f>
        <v>0</v>
      </c>
      <c r="D36" s="41">
        <f>SUM('CtroExp ()'!E171:E178)</f>
        <v>0</v>
      </c>
      <c r="E36" s="41">
        <f>SUM('CtroExp ()'!H171:H178)</f>
        <v>140486</v>
      </c>
      <c r="F36" s="41">
        <f>SUM('CtroExp ()'!I171:I178)</f>
        <v>0</v>
      </c>
      <c r="G36" s="41">
        <f>SUM('CtroExp ()'!J171:J178)</f>
        <v>0</v>
      </c>
      <c r="H36" s="41">
        <f>SUM('CtroExp ()'!K171:K178)</f>
        <v>0</v>
      </c>
      <c r="I36" s="41">
        <f>SUM('CtroExp ()'!Q171:Q178)</f>
        <v>0</v>
      </c>
      <c r="J36" s="43">
        <f t="shared" si="5"/>
        <v>140486</v>
      </c>
      <c r="K36" s="41">
        <f>SUM('CtroExp ()'!S171:S178)</f>
        <v>0</v>
      </c>
      <c r="L36" s="41">
        <f>SUM('CtroExp ()'!W171:W178)</f>
        <v>998918</v>
      </c>
      <c r="M36" s="41">
        <f>SUM('CtroExp ()'!X171:X178)</f>
        <v>0</v>
      </c>
      <c r="N36" s="41">
        <f>SUM('CtroExp ()'!Y171:Y178)</f>
        <v>0</v>
      </c>
      <c r="O36" s="41">
        <f>SUM('CtroExp ()'!Z171:Z178)</f>
        <v>0</v>
      </c>
      <c r="P36" s="41">
        <f>SUM('CtroExp ()'!AA171:AA178)</f>
        <v>180000</v>
      </c>
      <c r="Q36" s="41">
        <f>SUM('CtroExp ()'!AB171:AB178)</f>
        <v>111380</v>
      </c>
      <c r="R36" s="41">
        <f>SUM('CtroExp ()'!AW171:AW178)</f>
        <v>24500</v>
      </c>
      <c r="S36" s="41">
        <f t="shared" si="6"/>
        <v>1314798</v>
      </c>
    </row>
    <row r="37" spans="1:19" s="44" customFormat="1" ht="11.25" customHeight="1">
      <c r="A37" s="41" t="s">
        <v>17</v>
      </c>
      <c r="B37" s="41">
        <f>SUM('CtroExp ()'!C184:C191)</f>
        <v>0</v>
      </c>
      <c r="C37" s="41">
        <f>SUM('CtroExp ()'!D184:D191)</f>
        <v>0</v>
      </c>
      <c r="D37" s="41">
        <f>SUM('CtroExp ()'!E184:E191)</f>
        <v>0</v>
      </c>
      <c r="E37" s="41">
        <f>SUM('CtroExp ()'!H184:H191)</f>
        <v>0</v>
      </c>
      <c r="F37" s="41">
        <f>SUM('CtroExp ()'!I184:I191)</f>
        <v>0</v>
      </c>
      <c r="G37" s="41">
        <f>SUM('CtroExp ()'!J184:J191)</f>
        <v>0</v>
      </c>
      <c r="H37" s="41">
        <f>SUM('CtroExp ()'!K184:K191)</f>
        <v>0</v>
      </c>
      <c r="I37" s="41">
        <f>SUM('CtroExp ()'!Q184:Q191)</f>
        <v>0</v>
      </c>
      <c r="J37" s="43">
        <f t="shared" si="5"/>
        <v>0</v>
      </c>
      <c r="K37" s="41">
        <f>SUM('CtroExp ()'!S184:S191)</f>
        <v>0</v>
      </c>
      <c r="L37" s="41">
        <f>SUM('CtroExp ()'!W184:W191)</f>
        <v>0</v>
      </c>
      <c r="M37" s="41">
        <f>SUM('CtroExp ()'!X184:X191)</f>
        <v>0</v>
      </c>
      <c r="N37" s="41">
        <f>SUM('CtroExp ()'!Y184:Y191)</f>
        <v>0</v>
      </c>
      <c r="O37" s="41">
        <f>SUM('CtroExp ()'!Z184:Z191)</f>
        <v>0</v>
      </c>
      <c r="P37" s="41">
        <f>SUM('CtroExp ()'!AA184:AA191)</f>
        <v>0</v>
      </c>
      <c r="Q37" s="41">
        <f>SUM('CtroExp ()'!AB184:AB191)</f>
        <v>0</v>
      </c>
      <c r="R37" s="41">
        <f>SUM('CtroExp ()'!AW184:AW191)</f>
        <v>0</v>
      </c>
      <c r="S37" s="41">
        <f t="shared" si="6"/>
        <v>0</v>
      </c>
    </row>
    <row r="38" spans="1:19" s="44" customFormat="1" ht="11.25" customHeight="1">
      <c r="A38" s="42" t="s">
        <v>90</v>
      </c>
      <c r="B38" s="41">
        <f>SUM('CtroExp ()'!C210:C217)</f>
        <v>0</v>
      </c>
      <c r="C38" s="41">
        <f>SUM('CtroExp ()'!D210:D217)</f>
        <v>0</v>
      </c>
      <c r="D38" s="41">
        <f>SUM('CtroExp ()'!E210:E217)</f>
        <v>0</v>
      </c>
      <c r="E38" s="41">
        <f>SUM('CtroExp ()'!H210:H217)</f>
        <v>0</v>
      </c>
      <c r="F38" s="41">
        <f>SUM('CtroExp ()'!I210:I217)</f>
        <v>0</v>
      </c>
      <c r="G38" s="41">
        <f>SUM('CtroExp ()'!J210:J217)</f>
        <v>0</v>
      </c>
      <c r="H38" s="41">
        <f>SUM('CtroExp ()'!K210:K217)</f>
        <v>0</v>
      </c>
      <c r="I38" s="41">
        <f>SUM('CtroExp ()'!Q210:Q217)</f>
        <v>0</v>
      </c>
      <c r="J38" s="43">
        <f t="shared" si="5"/>
        <v>0</v>
      </c>
      <c r="K38" s="41">
        <f>SUM('CtroExp ()'!S210:S217)</f>
        <v>0</v>
      </c>
      <c r="L38" s="41">
        <f>SUM('CtroExp ()'!W210:W217)</f>
        <v>0</v>
      </c>
      <c r="M38" s="41">
        <f>SUM('CtroExp ()'!X210:X217)</f>
        <v>0</v>
      </c>
      <c r="N38" s="41">
        <f>SUM('CtroExp ()'!Y210:Y217)</f>
        <v>0</v>
      </c>
      <c r="O38" s="41">
        <f>SUM('CtroExp ()'!Z210:Z217)</f>
        <v>0</v>
      </c>
      <c r="P38" s="41">
        <f>SUM('CtroExp ()'!AA210:AA217)</f>
        <v>0</v>
      </c>
      <c r="Q38" s="41">
        <f>SUM('CtroExp ()'!AB210:AB217)</f>
        <v>0</v>
      </c>
      <c r="R38" s="41">
        <f>SUM('CtroExp ()'!AW210:AW217)</f>
        <v>0</v>
      </c>
      <c r="S38" s="41">
        <f t="shared" si="6"/>
        <v>0</v>
      </c>
    </row>
    <row r="39" spans="1:19" s="44" customFormat="1" ht="11.25" customHeight="1">
      <c r="A39" s="87" t="s">
        <v>152</v>
      </c>
      <c r="B39" s="41">
        <f>SUM('CtroExp ()'!C223:C230)</f>
        <v>0</v>
      </c>
      <c r="C39" s="41">
        <f>SUM('CtroExp ()'!D223:D230)</f>
        <v>0</v>
      </c>
      <c r="D39" s="41">
        <f>SUM('CtroExp ()'!E223:E230)</f>
        <v>0</v>
      </c>
      <c r="E39" s="41">
        <f>SUM('CtroExp ()'!H223:H230)</f>
        <v>10000</v>
      </c>
      <c r="F39" s="41">
        <f>SUM('CtroExp ()'!I223:I230)</f>
        <v>0</v>
      </c>
      <c r="G39" s="41">
        <f>SUM('CtroExp ()'!J223:J230)</f>
        <v>0</v>
      </c>
      <c r="H39" s="41">
        <f>SUM('CtroExp ()'!K223:K230)</f>
        <v>0</v>
      </c>
      <c r="I39" s="41">
        <f>SUM('CtroExp ()'!Q223:Q230)</f>
        <v>0</v>
      </c>
      <c r="J39" s="43">
        <f t="shared" si="5"/>
        <v>10000</v>
      </c>
      <c r="K39" s="41">
        <f>SUM('CtroExp ()'!S223:S230)</f>
        <v>192483</v>
      </c>
      <c r="L39" s="41">
        <f>SUM('CtroExp ()'!W223:W230)</f>
        <v>0</v>
      </c>
      <c r="M39" s="41">
        <f>SUM('CtroExp ()'!X223:X230)</f>
        <v>12000</v>
      </c>
      <c r="N39" s="41">
        <f>SUM('CtroExp ()'!Y223:Y230)</f>
        <v>0</v>
      </c>
      <c r="O39" s="41">
        <f>SUM('CtroExp ()'!Z223:Z230)</f>
        <v>0</v>
      </c>
      <c r="P39" s="41">
        <f>SUM('CtroExp ()'!AA223:AA230)</f>
        <v>0</v>
      </c>
      <c r="Q39" s="41">
        <f>SUM('CtroExp ()'!AB223:AB230)</f>
        <v>0</v>
      </c>
      <c r="R39" s="41">
        <f>SUM('CtroExp ()'!AW223:AW230)</f>
        <v>0</v>
      </c>
      <c r="S39" s="41">
        <f t="shared" si="6"/>
        <v>204483</v>
      </c>
    </row>
    <row r="40" spans="1:19" s="44" customFormat="1" ht="11.25" customHeight="1">
      <c r="A40" s="46" t="s">
        <v>140</v>
      </c>
      <c r="B40" s="41">
        <f>SUM('CtroExp ()'!C236:C243)</f>
        <v>0</v>
      </c>
      <c r="C40" s="41">
        <f>SUM('CtroExp ()'!D236:D243)</f>
        <v>0</v>
      </c>
      <c r="D40" s="41">
        <f>SUM('CtroExp ()'!E236:E243)</f>
        <v>0</v>
      </c>
      <c r="E40" s="41">
        <f>SUM('CtroExp ()'!H236:H243)</f>
        <v>0</v>
      </c>
      <c r="F40" s="41">
        <f>SUM('CtroExp ()'!I236:I243)</f>
        <v>0</v>
      </c>
      <c r="G40" s="41">
        <f>SUM('CtroExp ()'!J236:J243)</f>
        <v>0</v>
      </c>
      <c r="H40" s="41">
        <f>SUM('CtroExp ()'!K236:K243)</f>
        <v>0</v>
      </c>
      <c r="I40" s="41">
        <f>SUM('CtroExp ()'!Q236:Q243)</f>
        <v>0</v>
      </c>
      <c r="J40" s="43">
        <f t="shared" si="5"/>
        <v>0</v>
      </c>
      <c r="K40" s="41">
        <f>SUM('CtroExp ()'!S236:S243)</f>
        <v>0</v>
      </c>
      <c r="L40" s="41">
        <f>SUM('CtroExp ()'!W236:W243)</f>
        <v>0</v>
      </c>
      <c r="M40" s="41">
        <f>SUM('CtroExp ()'!X236:X243)</f>
        <v>0</v>
      </c>
      <c r="N40" s="41">
        <f>SUM('CtroExp ()'!Y236:Y243)</f>
        <v>0</v>
      </c>
      <c r="O40" s="41">
        <f>SUM('CtroExp ()'!Z236:Z243)</f>
        <v>0</v>
      </c>
      <c r="P40" s="41">
        <f>SUM('CtroExp ()'!AA236:AA243)</f>
        <v>0</v>
      </c>
      <c r="Q40" s="41">
        <f>SUM('CtroExp ()'!AB236:AB243)</f>
        <v>0</v>
      </c>
      <c r="R40" s="41">
        <f>SUM('CtroExp ()'!AW236:AW243)</f>
        <v>0</v>
      </c>
      <c r="S40" s="41">
        <f t="shared" si="6"/>
        <v>0</v>
      </c>
    </row>
    <row r="41" spans="1:19" ht="12" customHeight="1">
      <c r="A41" s="63" t="s">
        <v>16</v>
      </c>
      <c r="B41" s="63">
        <f>SUM(B24:B40)</f>
        <v>16340</v>
      </c>
      <c r="C41" s="63">
        <f aca="true" t="shared" si="7" ref="C41:S41">SUM(C24:C40)</f>
        <v>292099.47</v>
      </c>
      <c r="D41" s="63">
        <f t="shared" si="7"/>
        <v>0</v>
      </c>
      <c r="E41" s="63">
        <f t="shared" si="7"/>
        <v>4069037.3100000005</v>
      </c>
      <c r="F41" s="63">
        <f t="shared" si="7"/>
        <v>0</v>
      </c>
      <c r="G41" s="63">
        <f t="shared" si="7"/>
        <v>0</v>
      </c>
      <c r="H41" s="63">
        <f t="shared" si="7"/>
        <v>3674</v>
      </c>
      <c r="I41" s="63">
        <f t="shared" si="7"/>
        <v>17874</v>
      </c>
      <c r="J41" s="64">
        <f t="shared" si="7"/>
        <v>5227762.08</v>
      </c>
      <c r="K41" s="65">
        <f t="shared" si="7"/>
        <v>587291.255</v>
      </c>
      <c r="L41" s="63">
        <f t="shared" si="7"/>
        <v>19228629.965</v>
      </c>
      <c r="M41" s="63">
        <f t="shared" si="7"/>
        <v>501161.44</v>
      </c>
      <c r="N41" s="63">
        <f t="shared" si="7"/>
        <v>0</v>
      </c>
      <c r="O41" s="63">
        <f t="shared" si="7"/>
        <v>0</v>
      </c>
      <c r="P41" s="63">
        <f t="shared" si="7"/>
        <v>748204.871</v>
      </c>
      <c r="Q41" s="63">
        <f t="shared" si="7"/>
        <v>1591947.6850000003</v>
      </c>
      <c r="R41" s="63">
        <f t="shared" si="7"/>
        <v>126703.361</v>
      </c>
      <c r="S41" s="63">
        <f t="shared" si="7"/>
        <v>25652414.527000003</v>
      </c>
    </row>
    <row r="42" spans="1:19" ht="25.5" customHeight="1">
      <c r="A42" s="146" t="s">
        <v>156</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3.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4">
      <selection activeCell="A48" sqref="A48:P4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190</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()'!C10</f>
        <v>0</v>
      </c>
      <c r="C4" s="41">
        <f>'CtroExp ()'!D10</f>
        <v>0</v>
      </c>
      <c r="D4" s="41">
        <f>'CtroExp ()'!E10</f>
        <v>0</v>
      </c>
      <c r="E4" s="41">
        <f>'CtroExp ()'!H10</f>
        <v>13282</v>
      </c>
      <c r="F4" s="41">
        <f>'CtroExp ()'!I10</f>
        <v>0</v>
      </c>
      <c r="G4" s="41">
        <f>'CtroExp ()'!J10</f>
        <v>0</v>
      </c>
      <c r="H4" s="41">
        <f>'CtroExp ()'!K10</f>
        <v>0</v>
      </c>
      <c r="I4" s="41">
        <f>'CtroExp ()'!Q10</f>
        <v>0</v>
      </c>
      <c r="J4" s="43">
        <f>SUM(B4:I4)</f>
        <v>13282</v>
      </c>
      <c r="K4" s="41">
        <f>'CtroExp ()'!S10</f>
        <v>0</v>
      </c>
      <c r="L4" s="41">
        <f>'CtroExp ()'!W10</f>
        <v>75722</v>
      </c>
      <c r="M4" s="41">
        <f>'CtroExp ()'!X10</f>
        <v>0</v>
      </c>
      <c r="N4" s="41">
        <f>'CtroExp ()'!Y10</f>
        <v>0</v>
      </c>
      <c r="O4" s="41">
        <f>'CtroExp ()'!Z10</f>
        <v>0</v>
      </c>
      <c r="P4" s="41">
        <f>'CtroExp ()'!AA10</f>
        <v>0</v>
      </c>
      <c r="Q4" s="41">
        <f>'CtroExp ()'!AB10</f>
        <v>0</v>
      </c>
      <c r="R4" s="41">
        <f>'CtroExp ()'!AW10</f>
        <v>0</v>
      </c>
      <c r="S4" s="41">
        <f>SUM(K4:R4)</f>
        <v>75722</v>
      </c>
      <c r="T4" s="49"/>
    </row>
    <row r="5" spans="1:20" s="44" customFormat="1" ht="12" customHeight="1">
      <c r="A5" s="103" t="s">
        <v>148</v>
      </c>
      <c r="B5" s="41">
        <f>'CtroExp ()'!C23</f>
        <v>0</v>
      </c>
      <c r="C5" s="41">
        <f>'CtroExp ()'!D23</f>
        <v>0</v>
      </c>
      <c r="D5" s="41">
        <f>'CtroExp ()'!E23</f>
        <v>0</v>
      </c>
      <c r="E5" s="41">
        <f>'CtroExp ()'!H23</f>
        <v>151946</v>
      </c>
      <c r="F5" s="41">
        <f>'CtroExp ()'!I23</f>
        <v>0</v>
      </c>
      <c r="G5" s="41">
        <f>'CtroExp ()'!J23</f>
        <v>0</v>
      </c>
      <c r="H5" s="41">
        <f>'CtroExp ()'!K23</f>
        <v>0</v>
      </c>
      <c r="I5" s="41">
        <f>'CtroExp ()'!Q23</f>
        <v>0</v>
      </c>
      <c r="J5" s="43">
        <f>SUM(B5:I5)</f>
        <v>151946</v>
      </c>
      <c r="K5" s="41">
        <f>'CtroExp ()'!S23</f>
        <v>0</v>
      </c>
      <c r="L5" s="41">
        <f>'CtroExp ()'!W23</f>
        <v>651777</v>
      </c>
      <c r="M5" s="41">
        <f>'CtroExp ()'!X23</f>
        <v>0</v>
      </c>
      <c r="N5" s="41">
        <f>'CtroExp ()'!Y23</f>
        <v>0</v>
      </c>
      <c r="O5" s="41">
        <f>'CtroExp ()'!Z23</f>
        <v>0</v>
      </c>
      <c r="P5" s="41">
        <f>'CtroExp ()'!AA23</f>
        <v>0</v>
      </c>
      <c r="Q5" s="41">
        <f>'CtroExp ()'!AB23</f>
        <v>63724</v>
      </c>
      <c r="R5" s="41">
        <f>'CtroExp ()'!AW23</f>
        <v>9200</v>
      </c>
      <c r="S5" s="41">
        <f>SUM(K5:R5)</f>
        <v>724701</v>
      </c>
      <c r="T5" s="49"/>
    </row>
    <row r="6" spans="1:20" s="44" customFormat="1" ht="11.25" customHeight="1">
      <c r="A6" s="123" t="s">
        <v>228</v>
      </c>
      <c r="B6" s="41">
        <f>'CtroExp ()'!C36</f>
        <v>0</v>
      </c>
      <c r="C6" s="41">
        <f>'CtroExp ()'!D36</f>
        <v>0</v>
      </c>
      <c r="D6" s="41">
        <f>'CtroExp ()'!E36</f>
        <v>0</v>
      </c>
      <c r="E6" s="41">
        <f>'CtroExp ()'!H36</f>
        <v>7900</v>
      </c>
      <c r="F6" s="41">
        <f>'CtroExp ()'!I36</f>
        <v>0</v>
      </c>
      <c r="G6" s="41">
        <f>'CtroExp ()'!J36</f>
        <v>0</v>
      </c>
      <c r="H6" s="41">
        <f>'CtroExp ()'!K36</f>
        <v>0</v>
      </c>
      <c r="I6" s="41">
        <f>'CtroExp ()'!Q36</f>
        <v>0</v>
      </c>
      <c r="J6" s="43">
        <f>SUM(B6:I6)</f>
        <v>7900</v>
      </c>
      <c r="K6" s="41">
        <f>'CtroExp ()'!S36</f>
        <v>0</v>
      </c>
      <c r="L6" s="41">
        <f>'CtroExp ()'!W36</f>
        <v>138110</v>
      </c>
      <c r="M6" s="41">
        <f>'CtroExp ()'!X36</f>
        <v>0</v>
      </c>
      <c r="N6" s="41">
        <f>'CtroExp ()'!Y36</f>
        <v>0</v>
      </c>
      <c r="O6" s="41">
        <f>'CtroExp ()'!Z36</f>
        <v>0</v>
      </c>
      <c r="P6" s="41">
        <f>'CtroExp ()'!AA36</f>
        <v>0</v>
      </c>
      <c r="Q6" s="41">
        <f>'CtroExp ()'!AB36</f>
        <v>0</v>
      </c>
      <c r="R6" s="41">
        <f>'CtroExp ()'!AW36</f>
        <v>0</v>
      </c>
      <c r="S6" s="41">
        <f>SUM(K6:R6)</f>
        <v>138110</v>
      </c>
      <c r="T6" s="49"/>
    </row>
    <row r="7" spans="1:19" s="44" customFormat="1" ht="11.25" customHeight="1">
      <c r="A7" s="41" t="s">
        <v>229</v>
      </c>
      <c r="B7" s="41">
        <f>'CtroExp ()'!C49</f>
        <v>0</v>
      </c>
      <c r="C7" s="41">
        <f>'CtroExp ()'!D49</f>
        <v>0</v>
      </c>
      <c r="D7" s="41">
        <f>'CtroExp ()'!E49</f>
        <v>0</v>
      </c>
      <c r="E7" s="41">
        <f>'CtroExp ()'!H49</f>
        <v>84980</v>
      </c>
      <c r="F7" s="41">
        <f>'CtroExp ()'!I49</f>
        <v>0</v>
      </c>
      <c r="G7" s="41">
        <f>'CtroExp ()'!J49</f>
        <v>0</v>
      </c>
      <c r="H7" s="41">
        <f>'CtroExp ()'!K49</f>
        <v>0</v>
      </c>
      <c r="I7" s="41">
        <f>'CtroExp ()'!Q49</f>
        <v>0</v>
      </c>
      <c r="J7" s="43">
        <f>SUM(B7:I7)</f>
        <v>84980</v>
      </c>
      <c r="K7" s="41">
        <f>'CtroExp ()'!S49</f>
        <v>0</v>
      </c>
      <c r="L7" s="41">
        <f>'CtroExp ()'!W49</f>
        <v>630882.445</v>
      </c>
      <c r="M7" s="41">
        <f>'CtroExp ()'!X49</f>
        <v>22580</v>
      </c>
      <c r="N7" s="41">
        <f>'CtroExp ()'!Y49</f>
        <v>0</v>
      </c>
      <c r="O7" s="41">
        <f>'CtroExp ()'!Z49</f>
        <v>0</v>
      </c>
      <c r="P7" s="41">
        <f>'CtroExp ()'!AA49</f>
        <v>71699.898</v>
      </c>
      <c r="Q7" s="41">
        <f>'CtroExp ()'!AB49</f>
        <v>45730.32</v>
      </c>
      <c r="R7" s="41">
        <f>'CtroExp ()'!AW49</f>
        <v>5706.199</v>
      </c>
      <c r="S7" s="41">
        <f>SUM(K7:R7)</f>
        <v>776598.862</v>
      </c>
    </row>
    <row r="8" spans="1:19" s="44" customFormat="1" ht="11.25" customHeight="1">
      <c r="A8" s="42" t="s">
        <v>224</v>
      </c>
      <c r="B8" s="41">
        <f>'CtroExp ()'!C62</f>
        <v>0</v>
      </c>
      <c r="C8" s="41">
        <f>'CtroExp ()'!D62</f>
        <v>0</v>
      </c>
      <c r="D8" s="41">
        <f>'CtroExp ()'!E62</f>
        <v>0</v>
      </c>
      <c r="E8" s="41">
        <f>'CtroExp ()'!H62</f>
        <v>0</v>
      </c>
      <c r="F8" s="41">
        <f>'CtroExp ()'!I62</f>
        <v>0</v>
      </c>
      <c r="G8" s="41">
        <f>'CtroExp ()'!J62</f>
        <v>0</v>
      </c>
      <c r="H8" s="41">
        <f>'CtroExp ()'!K62</f>
        <v>0</v>
      </c>
      <c r="I8" s="41">
        <f>'CtroExp ()'!Q62</f>
        <v>0</v>
      </c>
      <c r="J8" s="43">
        <f aca="true" t="shared" si="0" ref="J8:J13">SUM(B8:I8)</f>
        <v>0</v>
      </c>
      <c r="K8" s="41">
        <f>'CtroExp ()'!S62</f>
        <v>0</v>
      </c>
      <c r="L8" s="41">
        <f>'CtroExp ()'!W62</f>
        <v>185753.19</v>
      </c>
      <c r="M8" s="41">
        <f>'CtroExp ()'!X62</f>
        <v>0</v>
      </c>
      <c r="N8" s="41">
        <f>'CtroExp ()'!Y62</f>
        <v>0</v>
      </c>
      <c r="O8" s="41">
        <f>'CtroExp ()'!Z62</f>
        <v>0</v>
      </c>
      <c r="P8" s="41">
        <f>'CtroExp ()'!AA62</f>
        <v>0</v>
      </c>
      <c r="Q8" s="41">
        <f>'CtroExp ()'!AB62</f>
        <v>0</v>
      </c>
      <c r="R8" s="41">
        <f>'CtroExp ()'!AW62</f>
        <v>0</v>
      </c>
      <c r="S8" s="41">
        <f aca="true" t="shared" si="1" ref="S8:S13">SUM(K8:R8)</f>
        <v>185753.19</v>
      </c>
    </row>
    <row r="9" spans="1:19" s="44" customFormat="1" ht="11.25" customHeight="1">
      <c r="A9" s="42" t="s">
        <v>164</v>
      </c>
      <c r="B9" s="42">
        <f>'CtroExp ()'!C75</f>
        <v>0</v>
      </c>
      <c r="C9" s="42">
        <f>'CtroExp ()'!D75</f>
        <v>4500</v>
      </c>
      <c r="D9" s="42">
        <f>'CtroExp ()'!E75</f>
        <v>0</v>
      </c>
      <c r="E9" s="42">
        <f>'CtroExp ()'!H75</f>
        <v>16500</v>
      </c>
      <c r="F9" s="42">
        <f>'CtroExp ()'!I75</f>
        <v>0</v>
      </c>
      <c r="G9" s="42">
        <f>'CtroExp ()'!J75</f>
        <v>0</v>
      </c>
      <c r="H9" s="42">
        <f>'CtroExp ()'!K75</f>
        <v>0</v>
      </c>
      <c r="I9" s="42">
        <f>'CtroExp ()'!Q75</f>
        <v>0</v>
      </c>
      <c r="J9" s="55">
        <f t="shared" si="0"/>
        <v>21000</v>
      </c>
      <c r="K9" s="42">
        <f>'CtroExp ()'!S75</f>
        <v>0</v>
      </c>
      <c r="L9" s="42">
        <f>'CtroExp ()'!W75</f>
        <v>36648</v>
      </c>
      <c r="M9" s="42">
        <f>'CtroExp ()'!X75</f>
        <v>19995</v>
      </c>
      <c r="N9" s="42">
        <f>'CtroExp ()'!Y75</f>
        <v>0</v>
      </c>
      <c r="O9" s="42">
        <f>'CtroExp ()'!Z75</f>
        <v>0</v>
      </c>
      <c r="P9" s="42">
        <f>'CtroExp ()'!AA75</f>
        <v>0</v>
      </c>
      <c r="Q9" s="42">
        <f>'CtroExp ()'!AB75</f>
        <v>0</v>
      </c>
      <c r="R9" s="42">
        <f>'CtroExp ()'!AW75</f>
        <v>2000</v>
      </c>
      <c r="S9" s="42">
        <f t="shared" si="1"/>
        <v>58643</v>
      </c>
    </row>
    <row r="10" spans="1:19" s="45" customFormat="1" ht="11.25" customHeight="1">
      <c r="A10" s="42" t="s">
        <v>167</v>
      </c>
      <c r="B10" s="42">
        <f>'CtroExp ()'!C88</f>
        <v>0</v>
      </c>
      <c r="C10" s="42">
        <f>'CtroExp ()'!D88</f>
        <v>0</v>
      </c>
      <c r="D10" s="42">
        <f>'CtroExp ()'!E88</f>
        <v>0</v>
      </c>
      <c r="E10" s="42">
        <f>'CtroExp ()'!H88</f>
        <v>0</v>
      </c>
      <c r="F10" s="42">
        <f>'CtroExp ()'!I88</f>
        <v>0</v>
      </c>
      <c r="G10" s="42">
        <f>'CtroExp ()'!J88</f>
        <v>0</v>
      </c>
      <c r="H10" s="42">
        <f>'CtroExp ()'!K88</f>
        <v>0</v>
      </c>
      <c r="I10" s="42">
        <f>'CtroExp ()'!Q88</f>
        <v>0</v>
      </c>
      <c r="J10" s="55">
        <f t="shared" si="0"/>
        <v>0</v>
      </c>
      <c r="K10" s="42">
        <f>'CtroExp ()'!S88</f>
        <v>0</v>
      </c>
      <c r="L10" s="42">
        <f>'CtroExp ()'!W88</f>
        <v>0</v>
      </c>
      <c r="M10" s="42">
        <f>'CtroExp ()'!X88</f>
        <v>0</v>
      </c>
      <c r="N10" s="42">
        <f>'CtroExp ()'!Y88</f>
        <v>0</v>
      </c>
      <c r="O10" s="42">
        <f>'CtroExp ()'!Z88</f>
        <v>0</v>
      </c>
      <c r="P10" s="42">
        <f>'CtroExp ()'!AA88</f>
        <v>0</v>
      </c>
      <c r="Q10" s="42">
        <f>'CtroExp ()'!AB88</f>
        <v>0</v>
      </c>
      <c r="R10" s="42">
        <f>'CtroExp ()'!AW88</f>
        <v>0</v>
      </c>
      <c r="S10" s="42">
        <f t="shared" si="1"/>
        <v>0</v>
      </c>
    </row>
    <row r="11" spans="1:19" s="44" customFormat="1" ht="11.25" customHeight="1">
      <c r="A11" s="41" t="s">
        <v>12</v>
      </c>
      <c r="B11" s="67">
        <f>'CtroExp ()'!C101</f>
        <v>0</v>
      </c>
      <c r="C11" s="41">
        <f>'CtroExp ()'!D101</f>
        <v>4000</v>
      </c>
      <c r="D11" s="41">
        <f>'CtroExp ()'!E101</f>
        <v>0</v>
      </c>
      <c r="E11" s="41">
        <f>'CtroExp ()'!H101</f>
        <v>0</v>
      </c>
      <c r="F11" s="41">
        <f>'CtroExp ()'!I101</f>
        <v>0</v>
      </c>
      <c r="G11" s="41">
        <f>'CtroExp ()'!J101</f>
        <v>0</v>
      </c>
      <c r="H11" s="41">
        <f>'CtroExp ()'!K101</f>
        <v>0</v>
      </c>
      <c r="I11" s="41">
        <f>'CtroExp ()'!Q101</f>
        <v>12374</v>
      </c>
      <c r="J11" s="43">
        <f t="shared" si="0"/>
        <v>16374</v>
      </c>
      <c r="K11" s="41">
        <f>'CtroExp ()'!S101</f>
        <v>0</v>
      </c>
      <c r="L11" s="41">
        <f>'CtroExp ()'!W101</f>
        <v>46234</v>
      </c>
      <c r="M11" s="41">
        <f>'CtroExp ()'!X101</f>
        <v>0</v>
      </c>
      <c r="N11" s="41">
        <f>'CtroExp ()'!Y101</f>
        <v>0</v>
      </c>
      <c r="O11" s="41">
        <f>'CtroExp ()'!Z101</f>
        <v>0</v>
      </c>
      <c r="P11" s="41">
        <f>'CtroExp ()'!AA101</f>
        <v>0</v>
      </c>
      <c r="Q11" s="41">
        <f>'CtroExp ()'!AB101</f>
        <v>0</v>
      </c>
      <c r="R11" s="41">
        <f>'CtroExp ()'!AW101</f>
        <v>0</v>
      </c>
      <c r="S11" s="41">
        <f t="shared" si="1"/>
        <v>46234</v>
      </c>
    </row>
    <row r="12" spans="1:19" s="45" customFormat="1" ht="11.25" customHeight="1">
      <c r="A12" s="42" t="s">
        <v>223</v>
      </c>
      <c r="B12" s="42">
        <f>'CtroExp ()'!C114</f>
        <v>0</v>
      </c>
      <c r="C12" s="42">
        <f>'CtroExp ()'!D114</f>
        <v>0</v>
      </c>
      <c r="D12" s="42">
        <f>'CtroExp ()'!E114</f>
        <v>0</v>
      </c>
      <c r="E12" s="42">
        <f>'CtroExp ()'!H114</f>
        <v>0</v>
      </c>
      <c r="F12" s="42">
        <f>'CtroExp ()'!I114</f>
        <v>0</v>
      </c>
      <c r="G12" s="42">
        <f>'CtroExp ()'!J114</f>
        <v>0</v>
      </c>
      <c r="H12" s="42">
        <f>'CtroExp ()'!K114</f>
        <v>0</v>
      </c>
      <c r="I12" s="42">
        <f>'CtroExp ()'!Q114</f>
        <v>0</v>
      </c>
      <c r="J12" s="55">
        <f t="shared" si="0"/>
        <v>0</v>
      </c>
      <c r="K12" s="42">
        <f>'CtroExp ()'!S114</f>
        <v>0</v>
      </c>
      <c r="L12" s="42">
        <f>'CtroExp ()'!W114</f>
        <v>0</v>
      </c>
      <c r="M12" s="42">
        <f>'CtroExp ()'!X114</f>
        <v>0</v>
      </c>
      <c r="N12" s="42">
        <f>'CtroExp ()'!Y114</f>
        <v>0</v>
      </c>
      <c r="O12" s="42">
        <f>'CtroExp ()'!Z114</f>
        <v>0</v>
      </c>
      <c r="P12" s="42">
        <f>'CtroExp ()'!AA114</f>
        <v>0</v>
      </c>
      <c r="Q12" s="42">
        <f>'CtroExp ()'!AB114</f>
        <v>0</v>
      </c>
      <c r="R12" s="42">
        <f>'CtroExp ()'!AW114</f>
        <v>0</v>
      </c>
      <c r="S12" s="42">
        <f t="shared" si="1"/>
        <v>0</v>
      </c>
    </row>
    <row r="13" spans="1:19" s="44" customFormat="1" ht="11.25" customHeight="1">
      <c r="A13" s="41" t="s">
        <v>14</v>
      </c>
      <c r="B13" s="41">
        <f>'CtroExp ()'!C127</f>
        <v>0</v>
      </c>
      <c r="C13" s="41">
        <f>'CtroExp ()'!D127</f>
        <v>18410</v>
      </c>
      <c r="D13" s="41">
        <f>'CtroExp ()'!E127</f>
        <v>0</v>
      </c>
      <c r="E13" s="41">
        <f>'CtroExp ()'!H127</f>
        <v>63606</v>
      </c>
      <c r="F13" s="41">
        <f>'CtroExp ()'!I127</f>
        <v>0</v>
      </c>
      <c r="G13" s="41">
        <f>'CtroExp ()'!J127</f>
        <v>0</v>
      </c>
      <c r="H13" s="41">
        <f>'CtroExp ()'!K127</f>
        <v>0</v>
      </c>
      <c r="I13" s="41">
        <f>'CtroExp ()'!Q127</f>
        <v>0</v>
      </c>
      <c r="J13" s="43">
        <f t="shared" si="0"/>
        <v>82016</v>
      </c>
      <c r="K13" s="41">
        <f>'CtroExp ()'!S127</f>
        <v>0</v>
      </c>
      <c r="L13" s="41">
        <f>'CtroExp ()'!W127</f>
        <v>393157</v>
      </c>
      <c r="M13" s="41">
        <f>'CtroExp ()'!X127</f>
        <v>0</v>
      </c>
      <c r="N13" s="41">
        <f>'CtroExp ()'!Y127</f>
        <v>0</v>
      </c>
      <c r="O13" s="41">
        <f>'CtroExp ()'!Z127</f>
        <v>0</v>
      </c>
      <c r="P13" s="41">
        <f>'CtroExp ()'!AA127</f>
        <v>70298</v>
      </c>
      <c r="Q13" s="41">
        <f>'CtroExp ()'!AB127</f>
        <v>14400</v>
      </c>
      <c r="R13" s="41">
        <f>'CtroExp ()'!AW127</f>
        <v>7800</v>
      </c>
      <c r="S13" s="41">
        <f t="shared" si="1"/>
        <v>485655</v>
      </c>
    </row>
    <row r="14" spans="1:19" s="44" customFormat="1" ht="11.25" customHeight="1">
      <c r="A14" s="41" t="s">
        <v>83</v>
      </c>
      <c r="B14" s="41">
        <f>'CtroExp ()'!C140</f>
        <v>0</v>
      </c>
      <c r="C14" s="41">
        <f>'CtroExp ()'!D140</f>
        <v>0</v>
      </c>
      <c r="D14" s="41">
        <f>'CtroExp ()'!E140</f>
        <v>0</v>
      </c>
      <c r="E14" s="41">
        <f>'CtroExp ()'!H140</f>
        <v>62400</v>
      </c>
      <c r="F14" s="41">
        <f>'CtroExp ()'!I140</f>
        <v>0</v>
      </c>
      <c r="G14" s="41">
        <f>'CtroExp ()'!J140</f>
        <v>0</v>
      </c>
      <c r="H14" s="41">
        <f>'CtroExp ()'!K140</f>
        <v>0</v>
      </c>
      <c r="I14" s="41">
        <f>'CtroExp ()'!Q140</f>
        <v>0</v>
      </c>
      <c r="J14" s="43">
        <f aca="true" t="shared" si="2" ref="J14:J20">SUM(B14:I14)</f>
        <v>62400</v>
      </c>
      <c r="K14" s="41">
        <f>'CtroExp ()'!S140</f>
        <v>0</v>
      </c>
      <c r="L14" s="41">
        <f>'CtroExp ()'!W140</f>
        <v>210044</v>
      </c>
      <c r="M14" s="41">
        <f>'CtroExp ()'!X140</f>
        <v>0</v>
      </c>
      <c r="N14" s="41">
        <f>'CtroExp ()'!Y140</f>
        <v>0</v>
      </c>
      <c r="O14" s="41">
        <f>'CtroExp ()'!Z140</f>
        <v>0</v>
      </c>
      <c r="P14" s="41">
        <f>'CtroExp ()'!AA140</f>
        <v>0</v>
      </c>
      <c r="Q14" s="41">
        <f>'CtroExp ()'!AB140</f>
        <v>13663</v>
      </c>
      <c r="R14" s="41">
        <f>'CtroExp ()'!AW140</f>
        <v>0</v>
      </c>
      <c r="S14" s="41">
        <f aca="true" t="shared" si="3" ref="S14:S20">SUM(K14:R14)</f>
        <v>223707</v>
      </c>
    </row>
    <row r="15" spans="1:19" s="44" customFormat="1" ht="11.25" customHeight="1">
      <c r="A15" s="42" t="s">
        <v>85</v>
      </c>
      <c r="B15" s="42">
        <f>'CtroExp ()'!C153</f>
        <v>0</v>
      </c>
      <c r="C15" s="42">
        <f>'CtroExp ()'!D153</f>
        <v>0</v>
      </c>
      <c r="D15" s="42">
        <f>'CtroExp ()'!E153</f>
        <v>0</v>
      </c>
      <c r="E15" s="42">
        <f>'CtroExp ()'!H153</f>
        <v>43524</v>
      </c>
      <c r="F15" s="42">
        <f>'CtroExp ()'!I153</f>
        <v>0</v>
      </c>
      <c r="G15" s="42">
        <f>'CtroExp ()'!J153</f>
        <v>0</v>
      </c>
      <c r="H15" s="42">
        <f>'CtroExp ()'!K153</f>
        <v>0</v>
      </c>
      <c r="I15" s="42">
        <f>'CtroExp ()'!Q153</f>
        <v>0</v>
      </c>
      <c r="J15" s="55">
        <f t="shared" si="2"/>
        <v>43524</v>
      </c>
      <c r="K15" s="42">
        <f>'CtroExp ()'!S153</f>
        <v>0</v>
      </c>
      <c r="L15" s="42">
        <f>'CtroExp ()'!W153</f>
        <v>174584.07</v>
      </c>
      <c r="M15" s="42">
        <f>'CtroExp ()'!X153</f>
        <v>0</v>
      </c>
      <c r="N15" s="42">
        <f>'CtroExp ()'!Y153</f>
        <v>0</v>
      </c>
      <c r="O15" s="42">
        <f>'CtroExp ()'!Z153</f>
        <v>0</v>
      </c>
      <c r="P15" s="42">
        <f>'CtroExp ()'!AA153</f>
        <v>23669</v>
      </c>
      <c r="Q15" s="42">
        <f>'CtroExp ()'!AB153</f>
        <v>0</v>
      </c>
      <c r="R15" s="42">
        <f>'CtroExp ()'!AW153</f>
        <v>0</v>
      </c>
      <c r="S15" s="42">
        <f t="shared" si="3"/>
        <v>198253.07</v>
      </c>
    </row>
    <row r="16" spans="1:19" s="44" customFormat="1" ht="11.25" customHeight="1">
      <c r="A16" s="41" t="s">
        <v>103</v>
      </c>
      <c r="B16" s="42">
        <f>'CtroExp ()'!C179</f>
        <v>0</v>
      </c>
      <c r="C16" s="42">
        <f>'CtroExp ()'!D179</f>
        <v>0</v>
      </c>
      <c r="D16" s="42">
        <f>'CtroExp ()'!E179</f>
        <v>0</v>
      </c>
      <c r="E16" s="42">
        <f>'CtroExp ()'!H179</f>
        <v>19462</v>
      </c>
      <c r="F16" s="42">
        <f>'CtroExp ()'!I179</f>
        <v>0</v>
      </c>
      <c r="G16" s="42">
        <f>'CtroExp ()'!J179</f>
        <v>0</v>
      </c>
      <c r="H16" s="42">
        <f>'CtroExp ()'!K179</f>
        <v>0</v>
      </c>
      <c r="I16" s="42">
        <f>'CtroExp ()'!Q179</f>
        <v>0</v>
      </c>
      <c r="J16" s="55">
        <f t="shared" si="2"/>
        <v>19462</v>
      </c>
      <c r="K16" s="42">
        <f>'CtroExp ()'!S179</f>
        <v>0</v>
      </c>
      <c r="L16" s="42">
        <f>'CtroExp ()'!W179</f>
        <v>138870</v>
      </c>
      <c r="M16" s="42">
        <f>'CtroExp ()'!X179</f>
        <v>0</v>
      </c>
      <c r="N16" s="42">
        <f>'CtroExp ()'!Y179</f>
        <v>0</v>
      </c>
      <c r="O16" s="42">
        <f>'CtroExp ()'!Z179</f>
        <v>0</v>
      </c>
      <c r="P16" s="42">
        <f>'CtroExp ()'!AA179</f>
        <v>0</v>
      </c>
      <c r="Q16" s="42">
        <f>'CtroExp ()'!AB179</f>
        <v>0</v>
      </c>
      <c r="R16" s="42">
        <f>'CtroExp ()'!AW179</f>
        <v>0</v>
      </c>
      <c r="S16" s="42">
        <f t="shared" si="3"/>
        <v>138870</v>
      </c>
    </row>
    <row r="17" spans="1:19" s="44" customFormat="1" ht="11.25" customHeight="1">
      <c r="A17" s="41" t="s">
        <v>17</v>
      </c>
      <c r="B17" s="42">
        <f>'CtroExp ()'!C192</f>
        <v>0</v>
      </c>
      <c r="C17" s="42">
        <f>'CtroExp ()'!D192</f>
        <v>0</v>
      </c>
      <c r="D17" s="42">
        <f>'CtroExp ()'!E192</f>
        <v>0</v>
      </c>
      <c r="E17" s="42">
        <f>'CtroExp ()'!H192</f>
        <v>0</v>
      </c>
      <c r="F17" s="42">
        <f>'CtroExp ()'!I192</f>
        <v>0</v>
      </c>
      <c r="G17" s="42">
        <f>'CtroExp ()'!J192</f>
        <v>0</v>
      </c>
      <c r="H17" s="42">
        <f>'CtroExp ()'!K192</f>
        <v>0</v>
      </c>
      <c r="I17" s="42">
        <f>'CtroExp ()'!Q192</f>
        <v>0</v>
      </c>
      <c r="J17" s="55">
        <f t="shared" si="2"/>
        <v>0</v>
      </c>
      <c r="K17" s="42">
        <f>'CtroExp ()'!S192</f>
        <v>0</v>
      </c>
      <c r="L17" s="42">
        <f>'CtroExp ()'!W192</f>
        <v>0</v>
      </c>
      <c r="M17" s="42">
        <f>'CtroExp ()'!X192</f>
        <v>0</v>
      </c>
      <c r="N17" s="42">
        <f>'CtroExp ()'!Y192</f>
        <v>0</v>
      </c>
      <c r="O17" s="42">
        <f>'CtroExp ()'!Z192</f>
        <v>0</v>
      </c>
      <c r="P17" s="42">
        <f>'CtroExp ()'!AA192</f>
        <v>0</v>
      </c>
      <c r="Q17" s="42">
        <f>'CtroExp ()'!AB192</f>
        <v>0</v>
      </c>
      <c r="R17" s="42">
        <f>'CtroExp ()'!AW192</f>
        <v>0</v>
      </c>
      <c r="S17" s="42">
        <f t="shared" si="3"/>
        <v>0</v>
      </c>
    </row>
    <row r="18" spans="1:19" s="44" customFormat="1" ht="11.25" customHeight="1">
      <c r="A18" s="42" t="s">
        <v>90</v>
      </c>
      <c r="B18" s="42">
        <f>'CtroExp ()'!C218</f>
        <v>0</v>
      </c>
      <c r="C18" s="42">
        <f>'CtroExp ()'!D218</f>
        <v>0</v>
      </c>
      <c r="D18" s="42">
        <f>'CtroExp ()'!E218</f>
        <v>0</v>
      </c>
      <c r="E18" s="42">
        <f>'CtroExp ()'!H218</f>
        <v>0</v>
      </c>
      <c r="F18" s="42">
        <f>'CtroExp ()'!I218</f>
        <v>0</v>
      </c>
      <c r="G18" s="42">
        <f>'CtroExp ()'!J218</f>
        <v>0</v>
      </c>
      <c r="H18" s="42">
        <f>'CtroExp ()'!K218</f>
        <v>0</v>
      </c>
      <c r="I18" s="42">
        <f>'CtroExp ()'!Q218</f>
        <v>0</v>
      </c>
      <c r="J18" s="55">
        <f t="shared" si="2"/>
        <v>0</v>
      </c>
      <c r="K18" s="42">
        <f>'CtroExp ()'!S218</f>
        <v>0</v>
      </c>
      <c r="L18" s="42">
        <f>'CtroExp ()'!W218</f>
        <v>0</v>
      </c>
      <c r="M18" s="42">
        <f>'CtroExp ()'!X218</f>
        <v>0</v>
      </c>
      <c r="N18" s="42">
        <f>'CtroExp ()'!Y218</f>
        <v>0</v>
      </c>
      <c r="O18" s="42">
        <f>'CtroExp ()'!Z218</f>
        <v>0</v>
      </c>
      <c r="P18" s="42">
        <f>'CtroExp ()'!AA218</f>
        <v>0</v>
      </c>
      <c r="Q18" s="42">
        <f>'CtroExp ()'!AB218</f>
        <v>0</v>
      </c>
      <c r="R18" s="42">
        <f>'CtroExp ()'!AW218</f>
        <v>0</v>
      </c>
      <c r="S18" s="42">
        <f t="shared" si="3"/>
        <v>0</v>
      </c>
    </row>
    <row r="19" spans="1:19" s="44" customFormat="1" ht="11.25" customHeight="1">
      <c r="A19" s="48" t="s">
        <v>176</v>
      </c>
      <c r="B19" s="42">
        <f>'CtroExp ()'!C231</f>
        <v>0</v>
      </c>
      <c r="C19" s="42">
        <f>'CtroExp ()'!D231</f>
        <v>0</v>
      </c>
      <c r="D19" s="42">
        <f>'CtroExp ()'!E231</f>
        <v>0</v>
      </c>
      <c r="E19" s="42">
        <f>'CtroExp ()'!H231</f>
        <v>10700</v>
      </c>
      <c r="F19" s="42">
        <f>'CtroExp ()'!I231</f>
        <v>0</v>
      </c>
      <c r="G19" s="42">
        <f>'CtroExp ()'!J231</f>
        <v>0</v>
      </c>
      <c r="H19" s="42">
        <f>'CtroExp ()'!K231</f>
        <v>0</v>
      </c>
      <c r="I19" s="42">
        <f>'CtroExp ()'!Q231</f>
        <v>0</v>
      </c>
      <c r="J19" s="55">
        <f t="shared" si="2"/>
        <v>10700</v>
      </c>
      <c r="K19" s="42">
        <f>'CtroExp ()'!S231</f>
        <v>28201</v>
      </c>
      <c r="L19" s="42">
        <f>'CtroExp ()'!W231</f>
        <v>0</v>
      </c>
      <c r="M19" s="42">
        <f>'CtroExp ()'!X231</f>
        <v>6600</v>
      </c>
      <c r="N19" s="42">
        <f>'CtroExp ()'!Y231</f>
        <v>0</v>
      </c>
      <c r="O19" s="42">
        <f>'CtroExp ()'!Z231</f>
        <v>0</v>
      </c>
      <c r="P19" s="42">
        <f>'CtroExp ()'!AA231</f>
        <v>0</v>
      </c>
      <c r="Q19" s="42">
        <f>'CtroExp ()'!AB231</f>
        <v>0</v>
      </c>
      <c r="R19" s="42">
        <f>'CtroExp ()'!AW231</f>
        <v>0</v>
      </c>
      <c r="S19" s="42">
        <f t="shared" si="3"/>
        <v>34801</v>
      </c>
    </row>
    <row r="20" spans="1:19" s="44" customFormat="1" ht="11.25" customHeight="1">
      <c r="A20" s="46" t="s">
        <v>141</v>
      </c>
      <c r="B20" s="42">
        <f>'CtroExp ()'!C244</f>
        <v>0</v>
      </c>
      <c r="C20" s="42">
        <f>'CtroExp ()'!D244</f>
        <v>0</v>
      </c>
      <c r="D20" s="42">
        <f>'CtroExp ()'!E244</f>
        <v>0</v>
      </c>
      <c r="E20" s="42">
        <f>'CtroExp ()'!H244</f>
        <v>0</v>
      </c>
      <c r="F20" s="42">
        <f>'CtroExp ()'!I244</f>
        <v>0</v>
      </c>
      <c r="G20" s="42">
        <f>'CtroExp ()'!J244</f>
        <v>0</v>
      </c>
      <c r="H20" s="42">
        <f>'CtroExp ()'!K244</f>
        <v>0</v>
      </c>
      <c r="I20" s="42">
        <f>'CtroExp ()'!Q244</f>
        <v>0</v>
      </c>
      <c r="J20" s="55">
        <f t="shared" si="2"/>
        <v>0</v>
      </c>
      <c r="K20" s="42">
        <f>'CtroExp ()'!S244</f>
        <v>0</v>
      </c>
      <c r="L20" s="42">
        <f>'CtroExp ()'!W244</f>
        <v>0</v>
      </c>
      <c r="M20" s="42">
        <f>'CtroExp ()'!X244</f>
        <v>0</v>
      </c>
      <c r="N20" s="42">
        <f>'CtroExp ()'!Y244</f>
        <v>0</v>
      </c>
      <c r="O20" s="42">
        <f>'CtroExp ()'!Z244</f>
        <v>0</v>
      </c>
      <c r="P20" s="42">
        <f>'CtroExp ()'!AA244</f>
        <v>0</v>
      </c>
      <c r="Q20" s="42">
        <f>'CtroExp ()'!AB244</f>
        <v>0</v>
      </c>
      <c r="R20" s="42">
        <f>'CtroExp ()'!AW244</f>
        <v>0</v>
      </c>
      <c r="S20" s="42">
        <f t="shared" si="3"/>
        <v>0</v>
      </c>
    </row>
    <row r="21" spans="1:19" s="2" customFormat="1" ht="12" customHeight="1">
      <c r="A21" s="14" t="s">
        <v>16</v>
      </c>
      <c r="B21" s="14">
        <f aca="true" t="shared" si="4" ref="B21:S21">SUM(B4:B20)</f>
        <v>0</v>
      </c>
      <c r="C21" s="14">
        <f t="shared" si="4"/>
        <v>26910</v>
      </c>
      <c r="D21" s="14">
        <f t="shared" si="4"/>
        <v>0</v>
      </c>
      <c r="E21" s="14">
        <f t="shared" si="4"/>
        <v>474300</v>
      </c>
      <c r="F21" s="14">
        <f t="shared" si="4"/>
        <v>0</v>
      </c>
      <c r="G21" s="14">
        <f t="shared" si="4"/>
        <v>0</v>
      </c>
      <c r="H21" s="14">
        <f t="shared" si="4"/>
        <v>0</v>
      </c>
      <c r="I21" s="14">
        <f t="shared" si="4"/>
        <v>12374</v>
      </c>
      <c r="J21" s="16">
        <f t="shared" si="4"/>
        <v>513584</v>
      </c>
      <c r="K21" s="17">
        <f t="shared" si="4"/>
        <v>28201</v>
      </c>
      <c r="L21" s="14">
        <f t="shared" si="4"/>
        <v>2681781.7049999996</v>
      </c>
      <c r="M21" s="14">
        <f t="shared" si="4"/>
        <v>49175</v>
      </c>
      <c r="N21" s="14">
        <f t="shared" si="4"/>
        <v>0</v>
      </c>
      <c r="O21" s="14">
        <f t="shared" si="4"/>
        <v>0</v>
      </c>
      <c r="P21" s="14">
        <f t="shared" si="4"/>
        <v>165666.898</v>
      </c>
      <c r="Q21" s="14">
        <f t="shared" si="4"/>
        <v>137517.32</v>
      </c>
      <c r="R21" s="14">
        <f t="shared" si="4"/>
        <v>24706.199</v>
      </c>
      <c r="S21" s="14">
        <f t="shared" si="4"/>
        <v>3087048.122</v>
      </c>
    </row>
    <row r="22" ht="18" customHeight="1">
      <c r="A22" s="92" t="s">
        <v>191</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()'!C2:C10)</f>
        <v>0</v>
      </c>
      <c r="C24" s="41">
        <f>SUM('CtroExp ()'!D2:D10)</f>
        <v>0</v>
      </c>
      <c r="D24" s="41">
        <f>SUM('CtroExp ()'!E2:E10)</f>
        <v>0</v>
      </c>
      <c r="E24" s="41">
        <f>SUM('CtroExp ()'!H2:H10)</f>
        <v>226310</v>
      </c>
      <c r="F24" s="41">
        <f>SUM('CtroExp ()'!I2:I10)</f>
        <v>0</v>
      </c>
      <c r="G24" s="41">
        <f>SUM('CtroExp ()'!J2:J10)</f>
        <v>0</v>
      </c>
      <c r="H24" s="41">
        <f>SUM('CtroExp ()'!K2:K10)</f>
        <v>0</v>
      </c>
      <c r="I24" s="41">
        <f>SUM('CtroExp ()'!Q2:Q10)</f>
        <v>0</v>
      </c>
      <c r="J24" s="43">
        <f>SUM(B25:I25)</f>
        <v>1193711.3</v>
      </c>
      <c r="K24" s="41">
        <f>SUM('CtroExp ()'!S2:S10)</f>
        <v>0</v>
      </c>
      <c r="L24" s="41">
        <f>SUM('CtroExp ()'!W2:W10)</f>
        <v>1157508</v>
      </c>
      <c r="M24" s="41">
        <f>SUM('CtroExp ()'!X2:X10)</f>
        <v>0</v>
      </c>
      <c r="N24" s="41">
        <f>SUM('CtroExp ()'!Y2:Y10)</f>
        <v>0</v>
      </c>
      <c r="O24" s="41">
        <f>SUM('CtroExp ()'!Z2:Z10)</f>
        <v>0</v>
      </c>
      <c r="P24" s="41">
        <f>SUM('CtroExp ()'!AA2:AA10)</f>
        <v>0</v>
      </c>
      <c r="Q24" s="41">
        <f>SUM('CtroExp ()'!AB2:AB10)</f>
        <v>77508</v>
      </c>
      <c r="R24" s="41">
        <f>SUM('CtroExp ()'!AW2:AW10)</f>
        <v>0</v>
      </c>
      <c r="S24" s="41">
        <f>SUM(K25:R25)</f>
        <v>4752470.95</v>
      </c>
    </row>
    <row r="25" spans="1:19" s="44" customFormat="1" ht="12" customHeight="1">
      <c r="A25" s="62" t="s">
        <v>148</v>
      </c>
      <c r="B25" s="62">
        <f>SUM('CtroExp ()'!C15:C23)</f>
        <v>0</v>
      </c>
      <c r="C25" s="62">
        <f>SUM('CtroExp ()'!D15:D23)</f>
        <v>0</v>
      </c>
      <c r="D25" s="62">
        <f>SUM('CtroExp ()'!E15:E23)</f>
        <v>0</v>
      </c>
      <c r="E25" s="62">
        <f>SUM('CtroExp ()'!H15:H23)</f>
        <v>1193711.3</v>
      </c>
      <c r="F25" s="62">
        <f>SUM('CtroExp ()'!I15:I23)</f>
        <v>0</v>
      </c>
      <c r="G25" s="62">
        <f>SUM('CtroExp ()'!J15:J23)</f>
        <v>0</v>
      </c>
      <c r="H25" s="62">
        <f>SUM('CtroExp ()'!K15:K23)</f>
        <v>0</v>
      </c>
      <c r="I25" s="62">
        <f>SUM('CtroExp ()'!Q15:Q23)</f>
        <v>0</v>
      </c>
      <c r="J25" s="111">
        <f aca="true" t="shared" si="5" ref="J25:J40">SUM(B25:I25)</f>
        <v>1193711.3</v>
      </c>
      <c r="K25" s="62">
        <f>SUM('CtroExp ()'!S15:S23)</f>
        <v>0</v>
      </c>
      <c r="L25" s="62">
        <f>SUM('CtroExp ()'!W15:W23)</f>
        <v>4195610.505</v>
      </c>
      <c r="M25" s="62">
        <f>SUM('CtroExp ()'!X15:X23)</f>
        <v>0</v>
      </c>
      <c r="N25" s="62">
        <f>SUM('CtroExp ()'!Y15:Y23)</f>
        <v>0</v>
      </c>
      <c r="O25" s="62">
        <f>SUM('CtroExp ()'!Z15:Z23)</f>
        <v>0</v>
      </c>
      <c r="P25" s="62">
        <f>SUM('CtroExp ()'!AA15:AA23)</f>
        <v>0</v>
      </c>
      <c r="Q25" s="41">
        <f>SUM('CtroExp ()'!AB15:AB23)</f>
        <v>517298.115</v>
      </c>
      <c r="R25" s="41">
        <f>SUM('CtroExp ()'!AW15:AW23)</f>
        <v>39562.33</v>
      </c>
      <c r="S25" s="41">
        <f aca="true" t="shared" si="6" ref="S25:S40">SUM(K25:R25)</f>
        <v>4752470.95</v>
      </c>
    </row>
    <row r="26" spans="1:19" s="44" customFormat="1" ht="11.25" customHeight="1">
      <c r="A26" s="41" t="s">
        <v>155</v>
      </c>
      <c r="B26" s="41">
        <f>SUM('CtroExp ()'!C28:C36)</f>
        <v>0</v>
      </c>
      <c r="C26" s="41">
        <f>SUM('CtroExp ()'!D28:D36)</f>
        <v>0</v>
      </c>
      <c r="D26" s="41">
        <f>SUM('CtroExp ()'!E28:E36)</f>
        <v>0</v>
      </c>
      <c r="E26" s="42">
        <f>SUM('CtroExp ()'!H28:H36)</f>
        <v>252673</v>
      </c>
      <c r="F26" s="41">
        <f>SUM('CtroExp ()'!I28:I36)</f>
        <v>0</v>
      </c>
      <c r="G26" s="41">
        <f>SUM('CtroExp ()'!J28:J36)</f>
        <v>0</v>
      </c>
      <c r="H26" s="41">
        <f>SUM('CtroExp ()'!K28:K36)</f>
        <v>0</v>
      </c>
      <c r="I26" s="41">
        <f>SUM('CtroExp ()'!Q28:Q36)</f>
        <v>0</v>
      </c>
      <c r="J26" s="43">
        <f t="shared" si="5"/>
        <v>252673</v>
      </c>
      <c r="K26" s="41">
        <f>SUM('CtroExp ()'!S28:S36)</f>
        <v>0</v>
      </c>
      <c r="L26" s="41">
        <f>SUM('CtroExp ()'!W28:W36)</f>
        <v>1154347</v>
      </c>
      <c r="M26" s="41">
        <f>SUM('CtroExp ()'!X28:X36)</f>
        <v>8200</v>
      </c>
      <c r="N26" s="41">
        <f>SUM('CtroExp ()'!Y28:Y36)</f>
        <v>0</v>
      </c>
      <c r="O26" s="41">
        <f>SUM('CtroExp ()'!Z28:Z36)</f>
        <v>0</v>
      </c>
      <c r="P26" s="41">
        <f>SUM('CtroExp ()'!AA28:AA36)</f>
        <v>30000</v>
      </c>
      <c r="Q26" s="41">
        <f>SUM('CtroExp ()'!AB28:AB36)</f>
        <v>84017</v>
      </c>
      <c r="R26" s="41">
        <f>SUM('CtroExp ()'!AW28:AW36)</f>
        <v>0</v>
      </c>
      <c r="S26" s="41">
        <f t="shared" si="6"/>
        <v>1276564</v>
      </c>
    </row>
    <row r="27" spans="1:19" s="44" customFormat="1" ht="11.25" customHeight="1">
      <c r="A27" s="41" t="s">
        <v>10</v>
      </c>
      <c r="B27" s="41">
        <f>SUM('CtroExp ()'!C41:C49)</f>
        <v>0</v>
      </c>
      <c r="C27" s="41">
        <f>SUM('CtroExp ()'!D41:D49)</f>
        <v>0</v>
      </c>
      <c r="D27" s="41">
        <f>SUM('CtroExp ()'!E41:E49)</f>
        <v>0</v>
      </c>
      <c r="E27" s="41">
        <f>SUM('CtroExp ()'!H41:H49)</f>
        <v>973052.6</v>
      </c>
      <c r="F27" s="41">
        <f>SUM('CtroExp ()'!I41:I49)</f>
        <v>0</v>
      </c>
      <c r="G27" s="41">
        <f>SUM('CtroExp ()'!J41:J49)</f>
        <v>0</v>
      </c>
      <c r="H27" s="41">
        <f>SUM('CtroExp ()'!K41:K49)</f>
        <v>0</v>
      </c>
      <c r="I27" s="41">
        <f>SUM('CtroExp ()'!Q41:Q49)</f>
        <v>0</v>
      </c>
      <c r="J27" s="43">
        <f t="shared" si="5"/>
        <v>973052.6</v>
      </c>
      <c r="K27" s="41">
        <f>SUM('CtroExp ()'!S41:S49)</f>
        <v>0</v>
      </c>
      <c r="L27" s="41">
        <f>SUM('CtroExp ()'!W41:W49)</f>
        <v>5343115.595000001</v>
      </c>
      <c r="M27" s="41">
        <f>SUM('CtroExp ()'!X41:X49)</f>
        <v>184677.44</v>
      </c>
      <c r="N27" s="41">
        <f>SUM('CtroExp ()'!Y41:Y49)</f>
        <v>0</v>
      </c>
      <c r="O27" s="41">
        <f>SUM('CtroExp ()'!Z41:Z49)</f>
        <v>0</v>
      </c>
      <c r="P27" s="41">
        <f>SUM('CtroExp ()'!AA41:AA49)</f>
        <v>325045.609</v>
      </c>
      <c r="Q27" s="41">
        <f>SUM('CtroExp ()'!AB41:AB49)</f>
        <v>402088.84</v>
      </c>
      <c r="R27" s="41">
        <f>SUM('CtroExp ()'!AW41:AW49)</f>
        <v>19897.51</v>
      </c>
      <c r="S27" s="41">
        <f t="shared" si="6"/>
        <v>6274824.994000001</v>
      </c>
    </row>
    <row r="28" spans="1:19" s="44" customFormat="1" ht="11.25" customHeight="1">
      <c r="A28" s="41" t="s">
        <v>11</v>
      </c>
      <c r="B28" s="41">
        <f>SUM('CtroExp ()'!C54:C62)</f>
        <v>0</v>
      </c>
      <c r="C28" s="41">
        <f>SUM('CtroExp ()'!D54:D62)</f>
        <v>0</v>
      </c>
      <c r="D28" s="41">
        <f>SUM('CtroExp ()'!E54:E62)</f>
        <v>0</v>
      </c>
      <c r="E28" s="41">
        <f>SUM('CtroExp ()'!H54:H62)</f>
        <v>198499</v>
      </c>
      <c r="F28" s="41">
        <f>SUM('CtroExp ()'!I54:I62)</f>
        <v>0</v>
      </c>
      <c r="G28" s="41">
        <f>SUM('CtroExp ()'!J54:J62)</f>
        <v>0</v>
      </c>
      <c r="H28" s="41">
        <f>SUM('CtroExp ()'!K54:K62)</f>
        <v>0</v>
      </c>
      <c r="I28" s="41">
        <f>SUM('CtroExp ()'!L54:L62)</f>
        <v>0</v>
      </c>
      <c r="J28" s="43">
        <f t="shared" si="5"/>
        <v>198499</v>
      </c>
      <c r="K28" s="41">
        <f>SUM('CtroExp ()'!S54:S62)</f>
        <v>394808.255</v>
      </c>
      <c r="L28" s="41">
        <f>SUM('CtroExp ()'!W54:W62)</f>
        <v>1312797.03</v>
      </c>
      <c r="M28" s="41">
        <f>SUM('CtroExp ()'!X54:X62)</f>
        <v>0</v>
      </c>
      <c r="N28" s="41">
        <f>SUM('CtroExp ()'!Y54:Y62)</f>
        <v>0</v>
      </c>
      <c r="O28" s="41">
        <f>SUM('CtroExp ()'!Z54:Z62)</f>
        <v>0</v>
      </c>
      <c r="P28" s="41">
        <f>SUM('CtroExp ()'!AA54:AA62)</f>
        <v>0</v>
      </c>
      <c r="Q28" s="41">
        <f>SUM('CtroExp ()'!AB54:AB62)</f>
        <v>12196.08</v>
      </c>
      <c r="R28" s="41">
        <f>SUM('CtroExp ()'!AW54:AW62)</f>
        <v>0</v>
      </c>
      <c r="S28" s="41">
        <f t="shared" si="6"/>
        <v>1719801.3650000002</v>
      </c>
    </row>
    <row r="29" spans="1:19" s="44" customFormat="1" ht="11.25" customHeight="1">
      <c r="A29" s="42" t="s">
        <v>164</v>
      </c>
      <c r="B29" s="41">
        <f>SUM('CtroExp ()'!C67:C75)</f>
        <v>0</v>
      </c>
      <c r="C29" s="41">
        <f>SUM('CtroExp ()'!D67:D75)</f>
        <v>131328</v>
      </c>
      <c r="D29" s="41">
        <f>SUM('CtroExp ()'!E67:E75)</f>
        <v>0</v>
      </c>
      <c r="E29" s="41">
        <f>SUM('CtroExp ()'!H67:H75)</f>
        <v>179349.021</v>
      </c>
      <c r="F29" s="41">
        <f>SUM('CtroExp ()'!I67:I75)</f>
        <v>0</v>
      </c>
      <c r="G29" s="41">
        <f>SUM('CtroExp ()'!J67:J75)</f>
        <v>0</v>
      </c>
      <c r="H29" s="41">
        <f>SUM('CtroExp ()'!K67:K75)</f>
        <v>0</v>
      </c>
      <c r="I29" s="41">
        <f>SUM('CtroExp ()'!Q67:Q75)</f>
        <v>0</v>
      </c>
      <c r="J29" s="43">
        <f t="shared" si="5"/>
        <v>310677.021</v>
      </c>
      <c r="K29" s="41">
        <f>SUM('CtroExp ()'!S67:S75)</f>
        <v>0</v>
      </c>
      <c r="L29" s="41">
        <f>SUM('CtroExp ()'!W67:W75)</f>
        <v>586163</v>
      </c>
      <c r="M29" s="41">
        <f>SUM('CtroExp ()'!X67:X75)</f>
        <v>114265</v>
      </c>
      <c r="N29" s="41">
        <f>SUM('CtroExp ()'!Y67:Y75)</f>
        <v>0</v>
      </c>
      <c r="O29" s="41">
        <f>SUM('CtroExp ()'!Z67:Z75)</f>
        <v>0</v>
      </c>
      <c r="P29" s="41">
        <f>SUM('CtroExp ()'!AA67:AA75)</f>
        <v>0</v>
      </c>
      <c r="Q29" s="41">
        <f>SUM('CtroExp ()'!AB67:AB75)</f>
        <v>45395</v>
      </c>
      <c r="R29" s="41">
        <f>SUM('CtroExp ()'!AW67:AW75)</f>
        <v>4200</v>
      </c>
      <c r="S29" s="41">
        <f t="shared" si="6"/>
        <v>750023</v>
      </c>
    </row>
    <row r="30" spans="1:19" s="45" customFormat="1" ht="11.25" customHeight="1">
      <c r="A30" s="42" t="s">
        <v>167</v>
      </c>
      <c r="B30" s="41">
        <f>SUM('CtroExp ()'!C80:C88)</f>
        <v>0</v>
      </c>
      <c r="C30" s="41">
        <f>SUM('CtroExp ()'!D80:D88)</f>
        <v>0</v>
      </c>
      <c r="D30" s="41">
        <f>SUM('CtroExp ()'!E80:E88)</f>
        <v>0</v>
      </c>
      <c r="E30" s="41">
        <f>SUM('CtroExp ()'!H80:H88)</f>
        <v>133739.484</v>
      </c>
      <c r="F30" s="41">
        <f>SUM('CtroExp ()'!I80:I88)</f>
        <v>0</v>
      </c>
      <c r="G30" s="41">
        <f>SUM('CtroExp ()'!J80:J88)</f>
        <v>0</v>
      </c>
      <c r="H30" s="41">
        <f>SUM('CtroExp ()'!K80:K88)</f>
        <v>0</v>
      </c>
      <c r="I30" s="41">
        <f>SUM('CtroExp ()'!Q80:Q88)</f>
        <v>0</v>
      </c>
      <c r="J30" s="43">
        <f t="shared" si="5"/>
        <v>133739.484</v>
      </c>
      <c r="K30" s="41">
        <f>SUM('CtroExp ()'!S80:S88)</f>
        <v>0</v>
      </c>
      <c r="L30" s="41">
        <f>SUM('CtroExp ()'!W80:W88)</f>
        <v>261655</v>
      </c>
      <c r="M30" s="41">
        <f>SUM('CtroExp ()'!X80:X88)</f>
        <v>0</v>
      </c>
      <c r="N30" s="41">
        <f>SUM('CtroExp ()'!Y80:Y88)</f>
        <v>0</v>
      </c>
      <c r="O30" s="41">
        <f>SUM('CtroExp ()'!Z80:Z88)</f>
        <v>0</v>
      </c>
      <c r="P30" s="41">
        <f>SUM('CtroExp ()'!AA80:AA88)</f>
        <v>0</v>
      </c>
      <c r="Q30" s="41">
        <f>SUM('CtroExp ()'!AB80:AB88)</f>
        <v>3061.05</v>
      </c>
      <c r="R30" s="41">
        <f>SUM('CtroExp ()'!AW80:AW88)</f>
        <v>0</v>
      </c>
      <c r="S30" s="41">
        <f t="shared" si="6"/>
        <v>264716.05</v>
      </c>
    </row>
    <row r="31" spans="1:19" s="44" customFormat="1" ht="11.25" customHeight="1">
      <c r="A31" s="41" t="s">
        <v>12</v>
      </c>
      <c r="B31" s="41">
        <f>SUM('CtroExp ()'!C93:C101)</f>
        <v>0</v>
      </c>
      <c r="C31" s="41">
        <f>SUM('CtroExp ()'!D93:D101)</f>
        <v>26066.47</v>
      </c>
      <c r="D31" s="41">
        <f>SUM('CtroExp ()'!E93:E101)</f>
        <v>0</v>
      </c>
      <c r="E31" s="41">
        <f>SUM('CtroExp ()'!H93:H101)</f>
        <v>33972.619999999995</v>
      </c>
      <c r="F31" s="41">
        <f>SUM('CtroExp ()'!I93:I101)</f>
        <v>0</v>
      </c>
      <c r="G31" s="41">
        <f>SUM('CtroExp ()'!J93:J101)</f>
        <v>0</v>
      </c>
      <c r="H31" s="41">
        <f>SUM('CtroExp ()'!K93:K101)</f>
        <v>3674</v>
      </c>
      <c r="I31" s="41">
        <f>SUM('CtroExp ()'!Q93:Q101)</f>
        <v>30248</v>
      </c>
      <c r="J31" s="43">
        <f t="shared" si="5"/>
        <v>93961.09</v>
      </c>
      <c r="K31" s="41">
        <f>SUM('CtroExp ()'!S93:S101)</f>
        <v>0</v>
      </c>
      <c r="L31" s="41">
        <f>SUM('CtroExp ()'!W93:W101)</f>
        <v>533513</v>
      </c>
      <c r="M31" s="41">
        <f>SUM('CtroExp ()'!X93:X101)</f>
        <v>0</v>
      </c>
      <c r="N31" s="41">
        <f>SUM('CtroExp ()'!Y93:Y101)</f>
        <v>0</v>
      </c>
      <c r="O31" s="41">
        <f>SUM('CtroExp ()'!Z93:Z101)</f>
        <v>0</v>
      </c>
      <c r="P31" s="41">
        <f>SUM('CtroExp ()'!AA93:AA101)</f>
        <v>0</v>
      </c>
      <c r="Q31" s="41">
        <f>SUM('CtroExp ()'!AB93:AB101)</f>
        <v>10408.31</v>
      </c>
      <c r="R31" s="41">
        <f>SUM('CtroExp ()'!AW93:AW101)</f>
        <v>9909.720000000001</v>
      </c>
      <c r="S31" s="41">
        <f t="shared" si="6"/>
        <v>553831.03</v>
      </c>
    </row>
    <row r="32" spans="1:19" s="44" customFormat="1" ht="11.25" customHeight="1">
      <c r="A32" s="42" t="s">
        <v>13</v>
      </c>
      <c r="B32" s="41">
        <f>SUM('CtroExp ()'!C106:C114)</f>
        <v>11340</v>
      </c>
      <c r="C32" s="41">
        <f>SUM('CtroExp ()'!D106:D114)</f>
        <v>0</v>
      </c>
      <c r="D32" s="41">
        <f>SUM('CtroExp ()'!E106:E114)</f>
        <v>0</v>
      </c>
      <c r="E32" s="41">
        <f>SUM('CtroExp ()'!H106:H114)</f>
        <v>0</v>
      </c>
      <c r="F32" s="41">
        <f>SUM('CtroExp ()'!I106:I114)</f>
        <v>0</v>
      </c>
      <c r="G32" s="41">
        <f>SUM('CtroExp ()'!J106:J114)</f>
        <v>0</v>
      </c>
      <c r="H32" s="41">
        <f>SUM('CtroExp ()'!K106:K114)</f>
        <v>0</v>
      </c>
      <c r="I32" s="41">
        <f>SUM('CtroExp ()'!Q106:Q114)</f>
        <v>0</v>
      </c>
      <c r="J32" s="43">
        <f t="shared" si="5"/>
        <v>11340</v>
      </c>
      <c r="K32" s="41">
        <f>SUM('CtroExp ()'!S106:S114)</f>
        <v>0</v>
      </c>
      <c r="L32" s="41">
        <f>SUM('CtroExp ()'!W106:W114)</f>
        <v>0</v>
      </c>
      <c r="M32" s="41">
        <f>SUM('CtroExp ()'!X106:X114)</f>
        <v>0</v>
      </c>
      <c r="N32" s="41">
        <f>SUM('CtroExp ()'!Y106:Y114)</f>
        <v>0</v>
      </c>
      <c r="O32" s="41">
        <f>SUM('CtroExp ()'!Z106:Z114)</f>
        <v>0</v>
      </c>
      <c r="P32" s="41">
        <f>SUM('CtroExp ()'!AA106:AA114)</f>
        <v>0</v>
      </c>
      <c r="Q32" s="41">
        <f>SUM('CtroExp ()'!AB106:AB114)</f>
        <v>0</v>
      </c>
      <c r="R32" s="41">
        <f>SUM('CtroExp ()'!AW106:AW114)</f>
        <v>0</v>
      </c>
      <c r="S32" s="41">
        <f t="shared" si="6"/>
        <v>0</v>
      </c>
    </row>
    <row r="33" spans="1:19" s="44" customFormat="1" ht="11.25" customHeight="1">
      <c r="A33" s="41" t="s">
        <v>14</v>
      </c>
      <c r="B33" s="41">
        <f>SUM('CtroExp ()'!C119:C127)</f>
        <v>5000</v>
      </c>
      <c r="C33" s="41">
        <f>SUM('CtroExp ()'!D119:D127)</f>
        <v>161615</v>
      </c>
      <c r="D33" s="41">
        <f>SUM('CtroExp ()'!E119:E127)</f>
        <v>0</v>
      </c>
      <c r="E33" s="41">
        <f>SUM('CtroExp ()'!H119:H127)</f>
        <v>451908</v>
      </c>
      <c r="F33" s="41">
        <f>SUM('CtroExp ()'!I119:I127)</f>
        <v>0</v>
      </c>
      <c r="G33" s="41">
        <f>SUM('CtroExp ()'!J119:J127)</f>
        <v>0</v>
      </c>
      <c r="H33" s="41">
        <f>SUM('CtroExp ()'!K119:K127)</f>
        <v>0</v>
      </c>
      <c r="I33" s="41">
        <f>SUM('CtroExp ()'!Q119:Q127)</f>
        <v>0</v>
      </c>
      <c r="J33" s="43">
        <f t="shared" si="5"/>
        <v>618523</v>
      </c>
      <c r="K33" s="41">
        <f>SUM('CtroExp ()'!S119:S127)</f>
        <v>0</v>
      </c>
      <c r="L33" s="41">
        <f>SUM('CtroExp ()'!W119:W127)</f>
        <v>2489985</v>
      </c>
      <c r="M33" s="41">
        <f>SUM('CtroExp ()'!X119:X127)</f>
        <v>224594</v>
      </c>
      <c r="N33" s="41">
        <f>SUM('CtroExp ()'!Y119:Y127)</f>
        <v>0</v>
      </c>
      <c r="O33" s="41">
        <f>SUM('CtroExp ()'!Z119:Z127)</f>
        <v>0</v>
      </c>
      <c r="P33" s="41">
        <f>SUM('CtroExp ()'!AA119:AA127)</f>
        <v>299096</v>
      </c>
      <c r="Q33" s="41">
        <f>SUM('CtroExp ()'!AB119:AB127)</f>
        <v>200468</v>
      </c>
      <c r="R33" s="41">
        <f>SUM('CtroExp ()'!AW119:AW127)</f>
        <v>31265</v>
      </c>
      <c r="S33" s="41">
        <f t="shared" si="6"/>
        <v>3245408</v>
      </c>
    </row>
    <row r="34" spans="1:19" s="44" customFormat="1" ht="11.25" customHeight="1">
      <c r="A34" s="41" t="s">
        <v>83</v>
      </c>
      <c r="B34" s="41">
        <f>SUM('CtroExp ()'!C132:C140)</f>
        <v>0</v>
      </c>
      <c r="C34" s="41">
        <f>SUM('CtroExp ()'!D132:D140)</f>
        <v>0</v>
      </c>
      <c r="D34" s="41">
        <f>SUM('CtroExp ()'!E132:E140)</f>
        <v>0</v>
      </c>
      <c r="E34" s="41">
        <f>SUM('CtroExp ()'!H132:H140)</f>
        <v>371380</v>
      </c>
      <c r="F34" s="41">
        <f>SUM('CtroExp ()'!I132:I140)</f>
        <v>0</v>
      </c>
      <c r="G34" s="41">
        <f>SUM('CtroExp ()'!J132:J140)</f>
        <v>0</v>
      </c>
      <c r="H34" s="41">
        <f>SUM('CtroExp ()'!K132:K140)</f>
        <v>0</v>
      </c>
      <c r="I34" s="41">
        <f>SUM('CtroExp ()'!Q132:Q140)</f>
        <v>0</v>
      </c>
      <c r="J34" s="43">
        <f t="shared" si="5"/>
        <v>371380</v>
      </c>
      <c r="K34" s="41">
        <f>SUM('CtroExp ()'!S132:S140)</f>
        <v>0</v>
      </c>
      <c r="L34" s="41">
        <f>SUM('CtroExp ()'!W132:W140)</f>
        <v>2100825</v>
      </c>
      <c r="M34" s="41">
        <f>SUM('CtroExp ()'!X132:X140)</f>
        <v>0</v>
      </c>
      <c r="N34" s="41">
        <f>SUM('CtroExp ()'!Y132:Y140)</f>
        <v>0</v>
      </c>
      <c r="O34" s="41">
        <f>SUM('CtroExp ()'!Z132:Z140)</f>
        <v>0</v>
      </c>
      <c r="P34" s="41">
        <f>SUM('CtroExp ()'!AA132:AA140)</f>
        <v>6415</v>
      </c>
      <c r="Q34" s="41">
        <f>SUM('CtroExp ()'!AB132:AB140)</f>
        <v>131263</v>
      </c>
      <c r="R34" s="41">
        <f>SUM('CtroExp ()'!AW132:AW140)</f>
        <v>22075</v>
      </c>
      <c r="S34" s="41">
        <f t="shared" si="6"/>
        <v>2260578</v>
      </c>
    </row>
    <row r="35" spans="1:19" s="44" customFormat="1" ht="11.25" customHeight="1">
      <c r="A35" s="42" t="s">
        <v>85</v>
      </c>
      <c r="B35" s="41">
        <f>SUM('CtroExp ()'!C145:C153)</f>
        <v>0</v>
      </c>
      <c r="C35" s="41">
        <f>SUM('CtroExp ()'!D145:D153)</f>
        <v>0</v>
      </c>
      <c r="D35" s="41">
        <f>SUM('CtroExp ()'!E145:E153)</f>
        <v>0</v>
      </c>
      <c r="E35" s="41">
        <f>SUM('CtroExp ()'!H145:H153)</f>
        <v>348094.28500000003</v>
      </c>
      <c r="F35" s="41">
        <f>SUM('CtroExp ()'!I145:I153)</f>
        <v>0</v>
      </c>
      <c r="G35" s="41">
        <f>SUM('CtroExp ()'!J145:J153)</f>
        <v>0</v>
      </c>
      <c r="H35" s="41">
        <f>SUM('CtroExp ()'!K145:K153)</f>
        <v>0</v>
      </c>
      <c r="I35" s="41">
        <f>SUM('CtroExp ()'!Q145:Q153)</f>
        <v>0</v>
      </c>
      <c r="J35" s="43">
        <f t="shared" si="5"/>
        <v>348094.28500000003</v>
      </c>
      <c r="K35" s="41">
        <f>SUM('CtroExp ()'!S145:S153)</f>
        <v>0</v>
      </c>
      <c r="L35" s="41">
        <f>SUM('CtroExp ()'!W145:W153)</f>
        <v>1637104.5400000003</v>
      </c>
      <c r="M35" s="41">
        <f>SUM('CtroExp ()'!X145:X153)</f>
        <v>0</v>
      </c>
      <c r="N35" s="41">
        <f>SUM('CtroExp ()'!Y145:Y153)</f>
        <v>0</v>
      </c>
      <c r="O35" s="41">
        <f>SUM('CtroExp ()'!Z145:Z153)</f>
        <v>0</v>
      </c>
      <c r="P35" s="41">
        <f>SUM('CtroExp ()'!AA145:AA153)</f>
        <v>73315.16</v>
      </c>
      <c r="Q35" s="41">
        <f>SUM('CtroExp ()'!AB145:AB153)</f>
        <v>134381.61000000002</v>
      </c>
      <c r="R35" s="41">
        <f>SUM('CtroExp ()'!AW145:AW153)</f>
        <v>0</v>
      </c>
      <c r="S35" s="41">
        <f t="shared" si="6"/>
        <v>1844801.3100000003</v>
      </c>
    </row>
    <row r="36" spans="1:19" s="44" customFormat="1" ht="11.25" customHeight="1">
      <c r="A36" s="41" t="s">
        <v>103</v>
      </c>
      <c r="B36" s="41">
        <f>SUM('CtroExp ()'!C171:C179)</f>
        <v>0</v>
      </c>
      <c r="C36" s="41">
        <f>SUM('CtroExp ()'!D171:D179)</f>
        <v>0</v>
      </c>
      <c r="D36" s="41">
        <f>SUM('CtroExp ()'!E171:E179)</f>
        <v>0</v>
      </c>
      <c r="E36" s="41">
        <f>SUM('CtroExp ()'!H171:H179)</f>
        <v>159948</v>
      </c>
      <c r="F36" s="41">
        <f>SUM('CtroExp ()'!I171:I179)</f>
        <v>0</v>
      </c>
      <c r="G36" s="41">
        <f>SUM('CtroExp ()'!J171:J179)</f>
        <v>0</v>
      </c>
      <c r="H36" s="41">
        <f>SUM('CtroExp ()'!K171:K179)</f>
        <v>0</v>
      </c>
      <c r="I36" s="41">
        <f>SUM('CtroExp ()'!Q171:Q179)</f>
        <v>0</v>
      </c>
      <c r="J36" s="43">
        <f t="shared" si="5"/>
        <v>159948</v>
      </c>
      <c r="K36" s="41">
        <f>SUM('CtroExp ()'!S171:S179)</f>
        <v>0</v>
      </c>
      <c r="L36" s="41">
        <f>SUM('CtroExp ()'!W171:W179)</f>
        <v>1137788</v>
      </c>
      <c r="M36" s="41">
        <f>SUM('CtroExp ()'!X171:X179)</f>
        <v>0</v>
      </c>
      <c r="N36" s="41">
        <f>SUM('CtroExp ()'!Y171:Y179)</f>
        <v>0</v>
      </c>
      <c r="O36" s="41">
        <f>SUM('CtroExp ()'!Z171:Z179)</f>
        <v>0</v>
      </c>
      <c r="P36" s="41">
        <f>SUM('CtroExp ()'!AA171:AA179)</f>
        <v>180000</v>
      </c>
      <c r="Q36" s="41">
        <f>SUM('CtroExp ()'!AB171:AB179)</f>
        <v>111380</v>
      </c>
      <c r="R36" s="41">
        <f>SUM('CtroExp ()'!AW171:AW179)</f>
        <v>24500</v>
      </c>
      <c r="S36" s="41">
        <f t="shared" si="6"/>
        <v>1453668</v>
      </c>
    </row>
    <row r="37" spans="1:19" s="44" customFormat="1" ht="11.25" customHeight="1">
      <c r="A37" s="41" t="s">
        <v>17</v>
      </c>
      <c r="B37" s="41">
        <f>SUM('CtroExp ()'!C184:C192)</f>
        <v>0</v>
      </c>
      <c r="C37" s="41">
        <f>SUM('CtroExp ()'!D184:D192)</f>
        <v>0</v>
      </c>
      <c r="D37" s="41">
        <f>SUM('CtroExp ()'!E184:E192)</f>
        <v>0</v>
      </c>
      <c r="E37" s="41">
        <f>SUM('CtroExp ()'!H184:H192)</f>
        <v>0</v>
      </c>
      <c r="F37" s="41">
        <f>SUM('CtroExp ()'!I184:I192)</f>
        <v>0</v>
      </c>
      <c r="G37" s="41">
        <f>SUM('CtroExp ()'!J184:J192)</f>
        <v>0</v>
      </c>
      <c r="H37" s="41">
        <f>SUM('CtroExp ()'!K184:K192)</f>
        <v>0</v>
      </c>
      <c r="I37" s="41">
        <f>SUM('CtroExp ()'!Q184:Q192)</f>
        <v>0</v>
      </c>
      <c r="J37" s="43">
        <f t="shared" si="5"/>
        <v>0</v>
      </c>
      <c r="K37" s="41">
        <f>SUM('CtroExp ()'!S184:S192)</f>
        <v>0</v>
      </c>
      <c r="L37" s="41">
        <f>SUM('CtroExp ()'!W184:W192)</f>
        <v>0</v>
      </c>
      <c r="M37" s="41">
        <f>SUM('CtroExp ()'!X184:X192)</f>
        <v>0</v>
      </c>
      <c r="N37" s="41">
        <f>SUM('CtroExp ()'!Y184:Y192)</f>
        <v>0</v>
      </c>
      <c r="O37" s="41">
        <f>SUM('CtroExp ()'!Z184:Z192)</f>
        <v>0</v>
      </c>
      <c r="P37" s="41">
        <f>SUM('CtroExp ()'!AA184:AA192)</f>
        <v>0</v>
      </c>
      <c r="Q37" s="41">
        <f>SUM('CtroExp ()'!AB184:AB192)</f>
        <v>0</v>
      </c>
      <c r="R37" s="41">
        <f>SUM('CtroExp ()'!AW184:AW192)</f>
        <v>0</v>
      </c>
      <c r="S37" s="41">
        <f t="shared" si="6"/>
        <v>0</v>
      </c>
    </row>
    <row r="38" spans="1:19" s="44" customFormat="1" ht="11.25" customHeight="1">
      <c r="A38" s="42" t="s">
        <v>90</v>
      </c>
      <c r="B38" s="41">
        <f>SUM('CtroExp ()'!C210:C218)</f>
        <v>0</v>
      </c>
      <c r="C38" s="41">
        <f>SUM('CtroExp ()'!D210:D218)</f>
        <v>0</v>
      </c>
      <c r="D38" s="41">
        <f>SUM('CtroExp ()'!E210:E218)</f>
        <v>0</v>
      </c>
      <c r="E38" s="41">
        <f>SUM('CtroExp ()'!H210:H218)</f>
        <v>0</v>
      </c>
      <c r="F38" s="41">
        <f>SUM('CtroExp ()'!I210:I218)</f>
        <v>0</v>
      </c>
      <c r="G38" s="41">
        <f>SUM('CtroExp ()'!J210:J218)</f>
        <v>0</v>
      </c>
      <c r="H38" s="41">
        <f>SUM('CtroExp ()'!K210:K218)</f>
        <v>0</v>
      </c>
      <c r="I38" s="41">
        <f>SUM('CtroExp ()'!Q210:Q218)</f>
        <v>0</v>
      </c>
      <c r="J38" s="43">
        <f t="shared" si="5"/>
        <v>0</v>
      </c>
      <c r="K38" s="41">
        <f>SUM('CtroExp ()'!S210:S218)</f>
        <v>0</v>
      </c>
      <c r="L38" s="41">
        <f>SUM('CtroExp ()'!W210:W218)</f>
        <v>0</v>
      </c>
      <c r="M38" s="41">
        <f>SUM('CtroExp ()'!X210:X218)</f>
        <v>0</v>
      </c>
      <c r="N38" s="41">
        <f>SUM('CtroExp ()'!Y210:Y218)</f>
        <v>0</v>
      </c>
      <c r="O38" s="41">
        <f>SUM('CtroExp ()'!Z210:Z218)</f>
        <v>0</v>
      </c>
      <c r="P38" s="41">
        <f>SUM('CtroExp ()'!AA210:AA218)</f>
        <v>0</v>
      </c>
      <c r="Q38" s="41">
        <f>SUM('CtroExp ()'!AB210:AB218)</f>
        <v>0</v>
      </c>
      <c r="R38" s="41">
        <f>SUM('CtroExp ()'!AW210:AW218)</f>
        <v>0</v>
      </c>
      <c r="S38" s="41">
        <f t="shared" si="6"/>
        <v>0</v>
      </c>
    </row>
    <row r="39" spans="1:19" s="44" customFormat="1" ht="11.25" customHeight="1">
      <c r="A39" s="48" t="s">
        <v>82</v>
      </c>
      <c r="B39" s="41">
        <f>SUM('CtroExp ()'!C223:C231)</f>
        <v>0</v>
      </c>
      <c r="C39" s="41">
        <f>SUM('CtroExp ()'!D223:D231)</f>
        <v>0</v>
      </c>
      <c r="D39" s="41">
        <f>SUM('CtroExp ()'!E223:E231)</f>
        <v>0</v>
      </c>
      <c r="E39" s="41">
        <f>SUM('CtroExp ()'!H223:H231)</f>
        <v>20700</v>
      </c>
      <c r="F39" s="41">
        <f>SUM('CtroExp ()'!I223:I231)</f>
        <v>0</v>
      </c>
      <c r="G39" s="41">
        <f>SUM('CtroExp ()'!J223:J231)</f>
        <v>0</v>
      </c>
      <c r="H39" s="41">
        <f>SUM('CtroExp ()'!K223:K231)</f>
        <v>0</v>
      </c>
      <c r="I39" s="41">
        <f>SUM('CtroExp ()'!Q223:Q231)</f>
        <v>0</v>
      </c>
      <c r="J39" s="43">
        <f t="shared" si="5"/>
        <v>20700</v>
      </c>
      <c r="K39" s="41">
        <f>SUM('CtroExp ()'!S223:S231)</f>
        <v>220684</v>
      </c>
      <c r="L39" s="41">
        <f>SUM('CtroExp ()'!W223:W231)</f>
        <v>0</v>
      </c>
      <c r="M39" s="41">
        <f>SUM('CtroExp ()'!X223:X231)</f>
        <v>18600</v>
      </c>
      <c r="N39" s="41">
        <f>SUM('CtroExp ()'!Y223:Y231)</f>
        <v>0</v>
      </c>
      <c r="O39" s="41">
        <f>SUM('CtroExp ()'!Z223:Z231)</f>
        <v>0</v>
      </c>
      <c r="P39" s="41">
        <f>SUM('CtroExp ()'!AA223:AA231)</f>
        <v>0</v>
      </c>
      <c r="Q39" s="41">
        <f>SUM('CtroExp ()'!AB223:AB231)</f>
        <v>0</v>
      </c>
      <c r="R39" s="41">
        <f>SUM('CtroExp ()'!AW223:AW231)</f>
        <v>0</v>
      </c>
      <c r="S39" s="41">
        <f t="shared" si="6"/>
        <v>239284</v>
      </c>
    </row>
    <row r="40" spans="1:19" s="44" customFormat="1" ht="11.25" customHeight="1">
      <c r="A40" s="46" t="s">
        <v>140</v>
      </c>
      <c r="B40" s="41">
        <f>SUM('CtroExp ()'!C236:C244)</f>
        <v>0</v>
      </c>
      <c r="C40" s="41">
        <f>SUM('CtroExp ()'!D236:D244)</f>
        <v>0</v>
      </c>
      <c r="D40" s="41">
        <f>SUM('CtroExp ()'!E236:E244)</f>
        <v>0</v>
      </c>
      <c r="E40" s="41">
        <f>SUM('CtroExp ()'!H236:H244)</f>
        <v>0</v>
      </c>
      <c r="F40" s="41">
        <f>SUM('CtroExp ()'!I236:I244)</f>
        <v>0</v>
      </c>
      <c r="G40" s="41">
        <f>SUM('CtroExp ()'!J236:J244)</f>
        <v>0</v>
      </c>
      <c r="H40" s="41">
        <f>SUM('CtroExp ()'!K236:K244)</f>
        <v>0</v>
      </c>
      <c r="I40" s="41">
        <f>SUM('CtroExp ()'!Q236:Q244)</f>
        <v>0</v>
      </c>
      <c r="J40" s="43">
        <f t="shared" si="5"/>
        <v>0</v>
      </c>
      <c r="K40" s="41">
        <f>SUM('CtroExp ()'!S236:S244)</f>
        <v>0</v>
      </c>
      <c r="L40" s="41">
        <f>SUM('CtroExp ()'!W236:W244)</f>
        <v>0</v>
      </c>
      <c r="M40" s="41">
        <f>SUM('CtroExp ()'!X236:X244)</f>
        <v>0</v>
      </c>
      <c r="N40" s="41">
        <f>SUM('CtroExp ()'!Y236:Y244)</f>
        <v>0</v>
      </c>
      <c r="O40" s="41">
        <f>SUM('CtroExp ()'!Z236:Z244)</f>
        <v>0</v>
      </c>
      <c r="P40" s="41">
        <f>SUM('CtroExp ()'!AA236:AA244)</f>
        <v>0</v>
      </c>
      <c r="Q40" s="41">
        <f>SUM('CtroExp ()'!AB236:AB244)</f>
        <v>0</v>
      </c>
      <c r="R40" s="41">
        <f>SUM('CtroExp ()'!AW236:AW244)</f>
        <v>0</v>
      </c>
      <c r="S40" s="41">
        <f t="shared" si="6"/>
        <v>0</v>
      </c>
    </row>
    <row r="41" spans="1:19" ht="12" customHeight="1">
      <c r="A41" s="63" t="s">
        <v>16</v>
      </c>
      <c r="B41" s="63">
        <f>SUM(B24:B40)</f>
        <v>16340</v>
      </c>
      <c r="C41" s="63">
        <f aca="true" t="shared" si="7" ref="C41:S41">SUM(C24:C40)</f>
        <v>319009.47</v>
      </c>
      <c r="D41" s="63">
        <f t="shared" si="7"/>
        <v>0</v>
      </c>
      <c r="E41" s="63">
        <f t="shared" si="7"/>
        <v>4543337.3100000005</v>
      </c>
      <c r="F41" s="63">
        <f t="shared" si="7"/>
        <v>0</v>
      </c>
      <c r="G41" s="63">
        <f t="shared" si="7"/>
        <v>0</v>
      </c>
      <c r="H41" s="63">
        <f t="shared" si="7"/>
        <v>3674</v>
      </c>
      <c r="I41" s="63">
        <f t="shared" si="7"/>
        <v>30248</v>
      </c>
      <c r="J41" s="64">
        <f t="shared" si="7"/>
        <v>5880010.08</v>
      </c>
      <c r="K41" s="65">
        <f t="shared" si="7"/>
        <v>615492.255</v>
      </c>
      <c r="L41" s="63">
        <f t="shared" si="7"/>
        <v>21910411.67</v>
      </c>
      <c r="M41" s="63">
        <f t="shared" si="7"/>
        <v>550336.44</v>
      </c>
      <c r="N41" s="63">
        <f t="shared" si="7"/>
        <v>0</v>
      </c>
      <c r="O41" s="63">
        <f t="shared" si="7"/>
        <v>0</v>
      </c>
      <c r="P41" s="63">
        <f t="shared" si="7"/>
        <v>913871.769</v>
      </c>
      <c r="Q41" s="63">
        <f t="shared" si="7"/>
        <v>1729465.0050000004</v>
      </c>
      <c r="R41" s="63">
        <f t="shared" si="7"/>
        <v>151409.56</v>
      </c>
      <c r="S41" s="63">
        <f t="shared" si="7"/>
        <v>29388441.649000004</v>
      </c>
    </row>
    <row r="42" spans="1:19" ht="25.5" customHeight="1">
      <c r="A42" s="146" t="s">
        <v>177</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4.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48" sqref="A48:P4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21" customHeight="1">
      <c r="A2" s="93" t="s">
        <v>188</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()'!C11</f>
        <v>0</v>
      </c>
      <c r="C4" s="41">
        <f>'CtroExp ()'!D11</f>
        <v>0</v>
      </c>
      <c r="D4" s="41">
        <f>'CtroExp ()'!E11</f>
        <v>0</v>
      </c>
      <c r="E4" s="41">
        <f>'CtroExp ()'!H11</f>
        <v>25000</v>
      </c>
      <c r="F4" s="41">
        <f>'CtroExp ()'!I11</f>
        <v>0</v>
      </c>
      <c r="G4" s="41">
        <f>'CtroExp ()'!J11</f>
        <v>0</v>
      </c>
      <c r="H4" s="41">
        <f>'CtroExp ()'!K11</f>
        <v>0</v>
      </c>
      <c r="I4" s="41">
        <f>'CtroExp ()'!Q11</f>
        <v>0</v>
      </c>
      <c r="J4" s="43">
        <f>SUM(B4:I4)</f>
        <v>25000</v>
      </c>
      <c r="K4" s="41">
        <f>'CtroExp ()'!S11</f>
        <v>0</v>
      </c>
      <c r="L4" s="41">
        <f>'CtroExp ()'!W11</f>
        <v>95656</v>
      </c>
      <c r="M4" s="41">
        <f>'CtroExp ()'!X11</f>
        <v>0</v>
      </c>
      <c r="N4" s="41">
        <f>'CtroExp ()'!Y11</f>
        <v>0</v>
      </c>
      <c r="O4" s="41">
        <f>'CtroExp ()'!Z11</f>
        <v>0</v>
      </c>
      <c r="P4" s="41">
        <f>'CtroExp ()'!AA11</f>
        <v>0</v>
      </c>
      <c r="Q4" s="41">
        <f>'CtroExp ()'!AB11</f>
        <v>0</v>
      </c>
      <c r="R4" s="41">
        <f>'CtroExp ()'!AW11</f>
        <v>0</v>
      </c>
      <c r="S4" s="41">
        <f>SUM(K4:R4)</f>
        <v>95656</v>
      </c>
      <c r="T4" s="49"/>
    </row>
    <row r="5" spans="1:20" s="44" customFormat="1" ht="12" customHeight="1">
      <c r="A5" s="103" t="s">
        <v>148</v>
      </c>
      <c r="B5" s="41">
        <f>'CtroExp ()'!C24</f>
        <v>0</v>
      </c>
      <c r="C5" s="41">
        <f>'CtroExp ()'!D24</f>
        <v>0</v>
      </c>
      <c r="D5" s="41">
        <f>'CtroExp ()'!E24</f>
        <v>0</v>
      </c>
      <c r="E5" s="41">
        <f>'CtroExp ()'!H24</f>
        <v>131960.55</v>
      </c>
      <c r="F5" s="41">
        <f>'CtroExp ()'!I24</f>
        <v>0</v>
      </c>
      <c r="G5" s="41">
        <f>'CtroExp ()'!J24</f>
        <v>0</v>
      </c>
      <c r="H5" s="41">
        <f>'CtroExp ()'!K24</f>
        <v>0</v>
      </c>
      <c r="I5" s="41">
        <f>'CtroExp ()'!Q24</f>
        <v>0</v>
      </c>
      <c r="J5" s="43">
        <f>SUM(B5:I5)</f>
        <v>131960.55</v>
      </c>
      <c r="K5" s="41">
        <f>'CtroExp ()'!S24</f>
        <v>0</v>
      </c>
      <c r="L5" s="41">
        <f>'CtroExp ()'!W24</f>
        <v>576550.85</v>
      </c>
      <c r="M5" s="41">
        <f>'CtroExp ()'!X24</f>
        <v>0</v>
      </c>
      <c r="N5" s="41">
        <f>'CtroExp ()'!Y24</f>
        <v>0</v>
      </c>
      <c r="O5" s="41">
        <f>'CtroExp ()'!Z24</f>
        <v>0</v>
      </c>
      <c r="P5" s="41">
        <f>'CtroExp ()'!AA24</f>
        <v>0</v>
      </c>
      <c r="Q5" s="41">
        <f>'CtroExp ()'!AB24</f>
        <v>69909.6</v>
      </c>
      <c r="R5" s="41">
        <f>'CtroExp ()'!AW24</f>
        <v>4000</v>
      </c>
      <c r="S5" s="41">
        <f>SUM(K5:R5)</f>
        <v>650460.45</v>
      </c>
      <c r="T5" s="49"/>
    </row>
    <row r="6" spans="1:20" s="44" customFormat="1" ht="11.25" customHeight="1">
      <c r="A6" s="103" t="s">
        <v>155</v>
      </c>
      <c r="B6" s="41">
        <f>'CtroExp ()'!C37</f>
        <v>0</v>
      </c>
      <c r="C6" s="41">
        <f>'CtroExp ()'!D37</f>
        <v>0</v>
      </c>
      <c r="D6" s="41">
        <f>'CtroExp ()'!E37</f>
        <v>0</v>
      </c>
      <c r="E6" s="41">
        <f>'CtroExp ()'!H37</f>
        <v>19760</v>
      </c>
      <c r="F6" s="41">
        <f>'CtroExp ()'!I37</f>
        <v>0</v>
      </c>
      <c r="G6" s="41">
        <f>'CtroExp ()'!J37</f>
        <v>0</v>
      </c>
      <c r="H6" s="41">
        <f>'CtroExp ()'!K37</f>
        <v>0</v>
      </c>
      <c r="I6" s="41">
        <f>'CtroExp ()'!Q37</f>
        <v>0</v>
      </c>
      <c r="J6" s="43">
        <f>SUM(B6:I6)</f>
        <v>19760</v>
      </c>
      <c r="K6" s="41">
        <f>'CtroExp ()'!S37</f>
        <v>0</v>
      </c>
      <c r="L6" s="41">
        <f>'CtroExp ()'!W37</f>
        <v>148620</v>
      </c>
      <c r="M6" s="41">
        <f>'CtroExp ()'!X37</f>
        <v>0</v>
      </c>
      <c r="N6" s="41">
        <f>'CtroExp ()'!Y37</f>
        <v>0</v>
      </c>
      <c r="O6" s="41">
        <f>'CtroExp ()'!Z37</f>
        <v>0</v>
      </c>
      <c r="P6" s="41">
        <f>'CtroExp ()'!AA37</f>
        <v>0</v>
      </c>
      <c r="Q6" s="41">
        <f>'CtroExp ()'!AB37</f>
        <v>6300</v>
      </c>
      <c r="R6" s="41">
        <f>'CtroExp ()'!AW37</f>
        <v>0</v>
      </c>
      <c r="S6" s="41">
        <f>SUM(K6:R6)</f>
        <v>154920</v>
      </c>
      <c r="T6" s="49"/>
    </row>
    <row r="7" spans="1:19" s="44" customFormat="1" ht="11.25" customHeight="1">
      <c r="A7" s="41" t="s">
        <v>10</v>
      </c>
      <c r="B7" s="41">
        <f>'CtroExp ()'!C50</f>
        <v>0</v>
      </c>
      <c r="C7" s="41">
        <f>'CtroExp ()'!D50</f>
        <v>0</v>
      </c>
      <c r="D7" s="41">
        <f>'CtroExp ()'!E50</f>
        <v>0</v>
      </c>
      <c r="E7" s="41">
        <f>'CtroExp ()'!H50</f>
        <v>111330</v>
      </c>
      <c r="F7" s="41">
        <f>'CtroExp ()'!I50</f>
        <v>0</v>
      </c>
      <c r="G7" s="41">
        <f>'CtroExp ()'!J50</f>
        <v>0</v>
      </c>
      <c r="H7" s="41">
        <f>'CtroExp ()'!K50</f>
        <v>0</v>
      </c>
      <c r="I7" s="41">
        <f>'CtroExp ()'!Q50</f>
        <v>0</v>
      </c>
      <c r="J7" s="43">
        <f>SUM(B7:I7)</f>
        <v>111330</v>
      </c>
      <c r="K7" s="41">
        <f>'CtroExp ()'!S50</f>
        <v>0</v>
      </c>
      <c r="L7" s="41">
        <f>'CtroExp ()'!W50</f>
        <v>615941.825</v>
      </c>
      <c r="M7" s="41">
        <f>'CtroExp ()'!X50</f>
        <v>7200</v>
      </c>
      <c r="N7" s="41">
        <f>'CtroExp ()'!Y50</f>
        <v>0</v>
      </c>
      <c r="O7" s="41">
        <f>'CtroExp ()'!Z50</f>
        <v>0</v>
      </c>
      <c r="P7" s="41">
        <f>'CtroExp ()'!AA50</f>
        <v>15399.961</v>
      </c>
      <c r="Q7" s="41">
        <f>'CtroExp ()'!AB50</f>
        <v>50028.07</v>
      </c>
      <c r="R7" s="41">
        <f>'CtroExp ()'!AW50</f>
        <v>7587.557</v>
      </c>
      <c r="S7" s="41">
        <f>SUM(K7:R7)</f>
        <v>696157.413</v>
      </c>
    </row>
    <row r="8" spans="1:19" s="44" customFormat="1" ht="11.25" customHeight="1">
      <c r="A8" s="41" t="s">
        <v>178</v>
      </c>
      <c r="B8" s="41">
        <f>'CtroExp ()'!C63</f>
        <v>0</v>
      </c>
      <c r="C8" s="41">
        <f>'CtroExp ()'!D63</f>
        <v>0</v>
      </c>
      <c r="D8" s="41">
        <f>'CtroExp ()'!E63</f>
        <v>0</v>
      </c>
      <c r="E8" s="41">
        <f>'CtroExp ()'!H63</f>
        <v>0</v>
      </c>
      <c r="F8" s="41">
        <f>'CtroExp ()'!I63</f>
        <v>0</v>
      </c>
      <c r="G8" s="41">
        <f>'CtroExp ()'!J63</f>
        <v>0</v>
      </c>
      <c r="H8" s="41">
        <f>'CtroExp ()'!K63</f>
        <v>0</v>
      </c>
      <c r="I8" s="41">
        <f>'CtroExp ()'!Q63</f>
        <v>0</v>
      </c>
      <c r="J8" s="43">
        <f aca="true" t="shared" si="0" ref="J8:J13">SUM(B8:I8)</f>
        <v>0</v>
      </c>
      <c r="K8" s="41">
        <f>'CtroExp ()'!S63</f>
        <v>0</v>
      </c>
      <c r="L8" s="41">
        <f>'CtroExp ()'!W63</f>
        <v>138680.66999999998</v>
      </c>
      <c r="M8" s="41">
        <f>'CtroExp ()'!X63</f>
        <v>0</v>
      </c>
      <c r="N8" s="41">
        <f>'CtroExp ()'!Y63</f>
        <v>0</v>
      </c>
      <c r="O8" s="41">
        <f>'CtroExp ()'!Z63</f>
        <v>0</v>
      </c>
      <c r="P8" s="41">
        <f>'CtroExp ()'!AA63</f>
        <v>0</v>
      </c>
      <c r="Q8" s="41">
        <f>'CtroExp ()'!AB63</f>
        <v>0</v>
      </c>
      <c r="R8" s="41">
        <f>'CtroExp ()'!AW63</f>
        <v>0</v>
      </c>
      <c r="S8" s="41">
        <f aca="true" t="shared" si="1" ref="S8:S13">SUM(K8:R8)</f>
        <v>138680.66999999998</v>
      </c>
    </row>
    <row r="9" spans="1:19" s="44" customFormat="1" ht="11.25" customHeight="1">
      <c r="A9" s="42" t="s">
        <v>164</v>
      </c>
      <c r="B9" s="42">
        <f>'CtroExp ()'!C76</f>
        <v>0</v>
      </c>
      <c r="C9" s="42">
        <f>'CtroExp ()'!D76</f>
        <v>4598</v>
      </c>
      <c r="D9" s="42">
        <f>'CtroExp ()'!E76</f>
        <v>0</v>
      </c>
      <c r="E9" s="42">
        <f>'CtroExp ()'!H76</f>
        <v>33970</v>
      </c>
      <c r="F9" s="42">
        <f>'CtroExp ()'!I76</f>
        <v>0</v>
      </c>
      <c r="G9" s="42">
        <f>'CtroExp ()'!J76</f>
        <v>0</v>
      </c>
      <c r="H9" s="42">
        <f>'CtroExp ()'!K76</f>
        <v>0</v>
      </c>
      <c r="I9" s="42">
        <f>'CtroExp ()'!Q76</f>
        <v>0</v>
      </c>
      <c r="J9" s="55">
        <f t="shared" si="0"/>
        <v>38568</v>
      </c>
      <c r="K9" s="42">
        <f>'CtroExp ()'!S76</f>
        <v>0</v>
      </c>
      <c r="L9" s="42">
        <f>'CtroExp ()'!W76</f>
        <v>112525</v>
      </c>
      <c r="M9" s="42">
        <f>'CtroExp ()'!X76</f>
        <v>5400</v>
      </c>
      <c r="N9" s="42">
        <f>'CtroExp ()'!Y76</f>
        <v>0</v>
      </c>
      <c r="O9" s="42">
        <f>'CtroExp ()'!Z76</f>
        <v>0</v>
      </c>
      <c r="P9" s="42">
        <f>'CtroExp ()'!AA76</f>
        <v>0</v>
      </c>
      <c r="Q9" s="42">
        <f>'CtroExp ()'!AB76</f>
        <v>5300</v>
      </c>
      <c r="R9" s="42">
        <f>'CtroExp ()'!AW76</f>
        <v>0</v>
      </c>
      <c r="S9" s="42">
        <f t="shared" si="1"/>
        <v>123225</v>
      </c>
    </row>
    <row r="10" spans="1:19" s="45" customFormat="1" ht="11.25" customHeight="1">
      <c r="A10" s="42" t="s">
        <v>167</v>
      </c>
      <c r="B10" s="42">
        <f>'CtroExp ()'!C89</f>
        <v>0</v>
      </c>
      <c r="C10" s="42">
        <f>'CtroExp ()'!D89</f>
        <v>0</v>
      </c>
      <c r="D10" s="42">
        <f>'CtroExp ()'!E89</f>
        <v>0</v>
      </c>
      <c r="E10" s="42">
        <f>'CtroExp ()'!H89</f>
        <v>18000</v>
      </c>
      <c r="F10" s="42">
        <f>'CtroExp ()'!I89</f>
        <v>0</v>
      </c>
      <c r="G10" s="42">
        <f>'CtroExp ()'!J89</f>
        <v>0</v>
      </c>
      <c r="H10" s="42">
        <f>'CtroExp ()'!K89</f>
        <v>0</v>
      </c>
      <c r="I10" s="42">
        <f>'CtroExp ()'!Q89</f>
        <v>0</v>
      </c>
      <c r="J10" s="55">
        <f t="shared" si="0"/>
        <v>18000</v>
      </c>
      <c r="K10" s="42">
        <f>'CtroExp ()'!S89</f>
        <v>0</v>
      </c>
      <c r="L10" s="42">
        <f>'CtroExp ()'!W89</f>
        <v>4481.96</v>
      </c>
      <c r="M10" s="42">
        <f>'CtroExp ()'!X89</f>
        <v>0</v>
      </c>
      <c r="N10" s="42">
        <f>'CtroExp ()'!Y89</f>
        <v>0</v>
      </c>
      <c r="O10" s="42">
        <f>'CtroExp ()'!Z89</f>
        <v>0</v>
      </c>
      <c r="P10" s="42">
        <f>'CtroExp ()'!AA89</f>
        <v>0</v>
      </c>
      <c r="Q10" s="42">
        <f>'CtroExp ()'!AB89</f>
        <v>0</v>
      </c>
      <c r="R10" s="42">
        <f>'CtroExp ()'!AW89</f>
        <v>0</v>
      </c>
      <c r="S10" s="42">
        <f t="shared" si="1"/>
        <v>4481.96</v>
      </c>
    </row>
    <row r="11" spans="1:19" s="44" customFormat="1" ht="11.25" customHeight="1">
      <c r="A11" s="41" t="s">
        <v>12</v>
      </c>
      <c r="B11" s="67">
        <f>'CtroExp ()'!C102</f>
        <v>0</v>
      </c>
      <c r="C11" s="41">
        <f>'CtroExp ()'!D102</f>
        <v>0</v>
      </c>
      <c r="D11" s="41">
        <f>'CtroExp ()'!E102</f>
        <v>0</v>
      </c>
      <c r="E11" s="41">
        <f>'CtroExp ()'!H102</f>
        <v>0</v>
      </c>
      <c r="F11" s="41">
        <f>'CtroExp ()'!I102</f>
        <v>0</v>
      </c>
      <c r="G11" s="41">
        <f>'CtroExp ()'!J102</f>
        <v>0</v>
      </c>
      <c r="H11" s="41">
        <f>'CtroExp ()'!K102</f>
        <v>0</v>
      </c>
      <c r="I11" s="41">
        <f>'CtroExp ()'!Q102</f>
        <v>2500</v>
      </c>
      <c r="J11" s="43">
        <f t="shared" si="0"/>
        <v>2500</v>
      </c>
      <c r="K11" s="41">
        <f>'CtroExp ()'!S102</f>
        <v>0</v>
      </c>
      <c r="L11" s="41">
        <f>'CtroExp ()'!W102</f>
        <v>143661</v>
      </c>
      <c r="M11" s="41">
        <f>'CtroExp ()'!X102</f>
        <v>0</v>
      </c>
      <c r="N11" s="41">
        <f>'CtroExp ()'!Y102</f>
        <v>0</v>
      </c>
      <c r="O11" s="41">
        <f>'CtroExp ()'!Z102</f>
        <v>0</v>
      </c>
      <c r="P11" s="41">
        <f>'CtroExp ()'!AA102</f>
        <v>0</v>
      </c>
      <c r="Q11" s="41">
        <f>'CtroExp ()'!AB102</f>
        <v>6000</v>
      </c>
      <c r="R11" s="41">
        <f>'CtroExp ()'!AW102</f>
        <v>0</v>
      </c>
      <c r="S11" s="41">
        <f t="shared" si="1"/>
        <v>149661</v>
      </c>
    </row>
    <row r="12" spans="1:19" s="45" customFormat="1" ht="11.25" customHeight="1">
      <c r="A12" s="42" t="s">
        <v>13</v>
      </c>
      <c r="B12" s="42">
        <f>'CtroExp ()'!C115</f>
        <v>0</v>
      </c>
      <c r="C12" s="42">
        <f>'CtroExp ()'!D115</f>
        <v>0</v>
      </c>
      <c r="D12" s="42">
        <f>'CtroExp ()'!E115</f>
        <v>0</v>
      </c>
      <c r="E12" s="42">
        <f>'CtroExp ()'!H115</f>
        <v>0</v>
      </c>
      <c r="F12" s="42">
        <f>'CtroExp ()'!I115</f>
        <v>0</v>
      </c>
      <c r="G12" s="42">
        <f>'CtroExp ()'!J115</f>
        <v>0</v>
      </c>
      <c r="H12" s="42">
        <f>'CtroExp ()'!K115</f>
        <v>0</v>
      </c>
      <c r="I12" s="42">
        <f>'CtroExp ()'!Q115</f>
        <v>0</v>
      </c>
      <c r="J12" s="55">
        <f t="shared" si="0"/>
        <v>0</v>
      </c>
      <c r="K12" s="42">
        <f>'CtroExp ()'!S115</f>
        <v>0</v>
      </c>
      <c r="L12" s="42">
        <f>'CtroExp ()'!W115</f>
        <v>0</v>
      </c>
      <c r="M12" s="42">
        <f>'CtroExp ()'!X115</f>
        <v>0</v>
      </c>
      <c r="N12" s="42">
        <f>'CtroExp ()'!Y115</f>
        <v>0</v>
      </c>
      <c r="O12" s="42">
        <f>'CtroExp ()'!Z115</f>
        <v>0</v>
      </c>
      <c r="P12" s="42">
        <f>'CtroExp ()'!AA115</f>
        <v>0</v>
      </c>
      <c r="Q12" s="42">
        <f>'CtroExp ()'!AB115</f>
        <v>0</v>
      </c>
      <c r="R12" s="42">
        <f>'CtroExp ()'!AW115</f>
        <v>0</v>
      </c>
      <c r="S12" s="42">
        <f t="shared" si="1"/>
        <v>0</v>
      </c>
    </row>
    <row r="13" spans="1:19" s="44" customFormat="1" ht="11.25" customHeight="1">
      <c r="A13" s="41" t="s">
        <v>14</v>
      </c>
      <c r="B13" s="41">
        <f>'CtroExp ()'!C128</f>
        <v>0</v>
      </c>
      <c r="C13" s="41">
        <f>'CtroExp ()'!D128</f>
        <v>0</v>
      </c>
      <c r="D13" s="41">
        <f>'CtroExp ()'!E128</f>
        <v>0</v>
      </c>
      <c r="E13" s="41">
        <f>'CtroExp ()'!H128</f>
        <v>56875</v>
      </c>
      <c r="F13" s="41">
        <f>'CtroExp ()'!I128</f>
        <v>0</v>
      </c>
      <c r="G13" s="41">
        <f>'CtroExp ()'!J128</f>
        <v>0</v>
      </c>
      <c r="H13" s="41">
        <f>'CtroExp ()'!K128</f>
        <v>0</v>
      </c>
      <c r="I13" s="41">
        <f>'CtroExp ()'!Q128</f>
        <v>0</v>
      </c>
      <c r="J13" s="43">
        <f t="shared" si="0"/>
        <v>56875</v>
      </c>
      <c r="K13" s="41">
        <f>'CtroExp ()'!S128</f>
        <v>0</v>
      </c>
      <c r="L13" s="41">
        <f>'CtroExp ()'!W128</f>
        <v>326089</v>
      </c>
      <c r="M13" s="41">
        <f>'CtroExp ()'!X128</f>
        <v>7154</v>
      </c>
      <c r="N13" s="41">
        <f>'CtroExp ()'!Y128</f>
        <v>0</v>
      </c>
      <c r="O13" s="41">
        <f>'CtroExp ()'!Z128</f>
        <v>0</v>
      </c>
      <c r="P13" s="41">
        <f>'CtroExp ()'!AA128</f>
        <v>9599</v>
      </c>
      <c r="Q13" s="41">
        <f>'CtroExp ()'!AB128</f>
        <v>21805</v>
      </c>
      <c r="R13" s="41">
        <f>'CtroExp ()'!AW128</f>
        <v>0</v>
      </c>
      <c r="S13" s="41">
        <f t="shared" si="1"/>
        <v>364647</v>
      </c>
    </row>
    <row r="14" spans="1:19" s="44" customFormat="1" ht="11.25" customHeight="1">
      <c r="A14" s="41" t="s">
        <v>83</v>
      </c>
      <c r="B14" s="41">
        <f>'CtroExp ()'!C141</f>
        <v>0</v>
      </c>
      <c r="C14" s="41">
        <f>'CtroExp ()'!D141</f>
        <v>0</v>
      </c>
      <c r="D14" s="41">
        <f>'CtroExp ()'!E141</f>
        <v>0</v>
      </c>
      <c r="E14" s="41">
        <f>'CtroExp ()'!H141</f>
        <v>46115</v>
      </c>
      <c r="F14" s="41">
        <f>'CtroExp ()'!I141</f>
        <v>0</v>
      </c>
      <c r="G14" s="41">
        <f>'CtroExp ()'!J141</f>
        <v>0</v>
      </c>
      <c r="H14" s="41">
        <f>'CtroExp ()'!K141</f>
        <v>0</v>
      </c>
      <c r="I14" s="41">
        <f>'CtroExp ()'!Q141</f>
        <v>0</v>
      </c>
      <c r="J14" s="43">
        <f aca="true" t="shared" si="2" ref="J14:J20">SUM(B14:I14)</f>
        <v>46115</v>
      </c>
      <c r="K14" s="41">
        <f>'CtroExp ()'!S141</f>
        <v>0</v>
      </c>
      <c r="L14" s="41">
        <f>'CtroExp ()'!W141</f>
        <v>321324</v>
      </c>
      <c r="M14" s="41">
        <f>'CtroExp ()'!X141</f>
        <v>0</v>
      </c>
      <c r="N14" s="41">
        <f>'CtroExp ()'!Y141</f>
        <v>0</v>
      </c>
      <c r="O14" s="41">
        <f>'CtroExp ()'!Z141</f>
        <v>0</v>
      </c>
      <c r="P14" s="41">
        <f>'CtroExp ()'!AA141</f>
        <v>0</v>
      </c>
      <c r="Q14" s="41">
        <f>'CtroExp ()'!AB141</f>
        <v>35910</v>
      </c>
      <c r="R14" s="41">
        <f>'CtroExp ()'!AW141</f>
        <v>0</v>
      </c>
      <c r="S14" s="41">
        <f aca="true" t="shared" si="3" ref="S14:S20">SUM(K14:R14)</f>
        <v>357234</v>
      </c>
    </row>
    <row r="15" spans="1:19" s="44" customFormat="1" ht="11.25" customHeight="1">
      <c r="A15" s="42" t="s">
        <v>85</v>
      </c>
      <c r="B15" s="42">
        <f>'CtroExp ()'!C154</f>
        <v>0</v>
      </c>
      <c r="C15" s="42">
        <f>'CtroExp ()'!D154</f>
        <v>0</v>
      </c>
      <c r="D15" s="42">
        <f>'CtroExp ()'!E154</f>
        <v>0</v>
      </c>
      <c r="E15" s="42">
        <f>'CtroExp ()'!H154</f>
        <v>25749.315</v>
      </c>
      <c r="F15" s="42">
        <f>'CtroExp ()'!I154</f>
        <v>0</v>
      </c>
      <c r="G15" s="42">
        <f>'CtroExp ()'!J154</f>
        <v>0</v>
      </c>
      <c r="H15" s="42">
        <f>'CtroExp ()'!K154</f>
        <v>0</v>
      </c>
      <c r="I15" s="42">
        <f>'CtroExp ()'!Q154</f>
        <v>0</v>
      </c>
      <c r="J15" s="55">
        <f t="shared" si="2"/>
        <v>25749.315</v>
      </c>
      <c r="K15" s="42">
        <f>'CtroExp ()'!S154</f>
        <v>0</v>
      </c>
      <c r="L15" s="42">
        <f>'CtroExp ()'!W154</f>
        <v>235245.41</v>
      </c>
      <c r="M15" s="42">
        <f>'CtroExp ()'!X154</f>
        <v>0</v>
      </c>
      <c r="N15" s="42">
        <f>'CtroExp ()'!Y154</f>
        <v>0</v>
      </c>
      <c r="O15" s="42">
        <f>'CtroExp ()'!Z154</f>
        <v>0</v>
      </c>
      <c r="P15" s="42">
        <f>'CtroExp ()'!AA154</f>
        <v>0</v>
      </c>
      <c r="Q15" s="42">
        <f>'CtroExp ()'!AB154</f>
        <v>15411.49</v>
      </c>
      <c r="R15" s="42">
        <f>'CtroExp ()'!AW154</f>
        <v>0</v>
      </c>
      <c r="S15" s="42">
        <f t="shared" si="3"/>
        <v>250656.9</v>
      </c>
    </row>
    <row r="16" spans="1:19" s="44" customFormat="1" ht="11.25" customHeight="1">
      <c r="A16" s="41" t="s">
        <v>230</v>
      </c>
      <c r="B16" s="42">
        <f>'CtroExp ()'!C180</f>
        <v>0</v>
      </c>
      <c r="C16" s="42">
        <f>'CtroExp ()'!D180</f>
        <v>0</v>
      </c>
      <c r="D16" s="42">
        <f>'CtroExp ()'!E180</f>
        <v>0</v>
      </c>
      <c r="E16" s="42">
        <f>'CtroExp ()'!H180</f>
        <v>1520</v>
      </c>
      <c r="F16" s="42">
        <f>'CtroExp ()'!I180</f>
        <v>0</v>
      </c>
      <c r="G16" s="42">
        <f>'CtroExp ()'!J180</f>
        <v>0</v>
      </c>
      <c r="H16" s="42">
        <f>'CtroExp ()'!K180</f>
        <v>0</v>
      </c>
      <c r="I16" s="42">
        <f>'CtroExp ()'!Q180</f>
        <v>0</v>
      </c>
      <c r="J16" s="55">
        <f t="shared" si="2"/>
        <v>1520</v>
      </c>
      <c r="K16" s="42">
        <f>'CtroExp ()'!S180</f>
        <v>0</v>
      </c>
      <c r="L16" s="42">
        <f>'CtroExp ()'!W180</f>
        <v>148055</v>
      </c>
      <c r="M16" s="42">
        <f>'CtroExp ()'!X180</f>
        <v>0</v>
      </c>
      <c r="N16" s="42">
        <f>'CtroExp ()'!Y180</f>
        <v>0</v>
      </c>
      <c r="O16" s="42">
        <f>'CtroExp ()'!Z180</f>
        <v>0</v>
      </c>
      <c r="P16" s="42">
        <f>'CtroExp ()'!AA180</f>
        <v>0</v>
      </c>
      <c r="Q16" s="42">
        <f>'CtroExp ()'!AB180</f>
        <v>0</v>
      </c>
      <c r="R16" s="42">
        <f>'CtroExp ()'!AW180</f>
        <v>0</v>
      </c>
      <c r="S16" s="42">
        <f t="shared" si="3"/>
        <v>148055</v>
      </c>
    </row>
    <row r="17" spans="1:19" s="44" customFormat="1" ht="11.25" customHeight="1">
      <c r="A17" s="41" t="s">
        <v>17</v>
      </c>
      <c r="B17" s="42">
        <f>'CtroExp ()'!C193</f>
        <v>0</v>
      </c>
      <c r="C17" s="42">
        <f>'CtroExp ()'!D193</f>
        <v>0</v>
      </c>
      <c r="D17" s="42">
        <f>'CtroExp ()'!E193</f>
        <v>0</v>
      </c>
      <c r="E17" s="42">
        <f>'CtroExp ()'!H193</f>
        <v>0</v>
      </c>
      <c r="F17" s="42">
        <f>'CtroExp ()'!I193</f>
        <v>0</v>
      </c>
      <c r="G17" s="42">
        <f>'CtroExp ()'!J193</f>
        <v>0</v>
      </c>
      <c r="H17" s="42">
        <f>'CtroExp ()'!K193</f>
        <v>0</v>
      </c>
      <c r="I17" s="42">
        <f>'CtroExp ()'!Q193</f>
        <v>0</v>
      </c>
      <c r="J17" s="55">
        <f t="shared" si="2"/>
        <v>0</v>
      </c>
      <c r="K17" s="42">
        <f>'CtroExp ()'!S193</f>
        <v>0</v>
      </c>
      <c r="L17" s="42">
        <f>'CtroExp ()'!W193</f>
        <v>0</v>
      </c>
      <c r="M17" s="42">
        <f>'CtroExp ()'!X193</f>
        <v>0</v>
      </c>
      <c r="N17" s="42">
        <f>'CtroExp ()'!Y193</f>
        <v>0</v>
      </c>
      <c r="O17" s="42">
        <f>'CtroExp ()'!Z193</f>
        <v>0</v>
      </c>
      <c r="P17" s="42">
        <f>'CtroExp ()'!AA193</f>
        <v>0</v>
      </c>
      <c r="Q17" s="42">
        <f>'CtroExp ()'!AB193</f>
        <v>0</v>
      </c>
      <c r="R17" s="42">
        <f>'CtroExp ()'!AW193</f>
        <v>0</v>
      </c>
      <c r="S17" s="42">
        <f t="shared" si="3"/>
        <v>0</v>
      </c>
    </row>
    <row r="18" spans="1:19" s="44" customFormat="1" ht="11.25" customHeight="1">
      <c r="A18" s="42" t="s">
        <v>90</v>
      </c>
      <c r="B18" s="42">
        <f>'CtroExp ()'!C219</f>
        <v>0</v>
      </c>
      <c r="C18" s="42">
        <f>'CtroExp ()'!D219</f>
        <v>0</v>
      </c>
      <c r="D18" s="42">
        <f>'CtroExp ()'!E219</f>
        <v>0</v>
      </c>
      <c r="E18" s="42">
        <f>'CtroExp ()'!H219</f>
        <v>0</v>
      </c>
      <c r="F18" s="42">
        <f>'CtroExp ()'!I219</f>
        <v>0</v>
      </c>
      <c r="G18" s="42">
        <f>'CtroExp ()'!J219</f>
        <v>0</v>
      </c>
      <c r="H18" s="42">
        <f>'CtroExp ()'!K219</f>
        <v>0</v>
      </c>
      <c r="I18" s="42">
        <f>'CtroExp ()'!Q219</f>
        <v>0</v>
      </c>
      <c r="J18" s="55">
        <f t="shared" si="2"/>
        <v>0</v>
      </c>
      <c r="K18" s="42">
        <f>'CtroExp ()'!S219</f>
        <v>0</v>
      </c>
      <c r="L18" s="42">
        <f>'CtroExp ()'!W219</f>
        <v>0</v>
      </c>
      <c r="M18" s="42">
        <f>'CtroExp ()'!X219</f>
        <v>0</v>
      </c>
      <c r="N18" s="42">
        <f>'CtroExp ()'!Y219</f>
        <v>0</v>
      </c>
      <c r="O18" s="42">
        <f>'CtroExp ()'!Z219</f>
        <v>0</v>
      </c>
      <c r="P18" s="42">
        <f>'CtroExp ()'!AA219</f>
        <v>0</v>
      </c>
      <c r="Q18" s="42">
        <f>'CtroExp ()'!AB219</f>
        <v>0</v>
      </c>
      <c r="R18" s="42">
        <f>'CtroExp ()'!AW219</f>
        <v>0</v>
      </c>
      <c r="S18" s="42">
        <f t="shared" si="3"/>
        <v>0</v>
      </c>
    </row>
    <row r="19" spans="1:19" s="44" customFormat="1" ht="11.25" customHeight="1">
      <c r="A19" s="48" t="s">
        <v>133</v>
      </c>
      <c r="B19" s="42">
        <f>'CtroExp ()'!C232</f>
        <v>0</v>
      </c>
      <c r="C19" s="42">
        <f>'CtroExp ()'!D232</f>
        <v>0</v>
      </c>
      <c r="D19" s="42">
        <f>'CtroExp ()'!E232</f>
        <v>0</v>
      </c>
      <c r="E19" s="42">
        <f>'CtroExp ()'!H232</f>
        <v>0</v>
      </c>
      <c r="F19" s="42">
        <f>'CtroExp ()'!I232</f>
        <v>0</v>
      </c>
      <c r="G19" s="42">
        <f>'CtroExp ()'!J232</f>
        <v>0</v>
      </c>
      <c r="H19" s="42">
        <f>'CtroExp ()'!K232</f>
        <v>0</v>
      </c>
      <c r="I19" s="42">
        <f>'CtroExp ()'!Q232</f>
        <v>0</v>
      </c>
      <c r="J19" s="55">
        <f t="shared" si="2"/>
        <v>0</v>
      </c>
      <c r="K19" s="42">
        <f>'CtroExp ()'!S232</f>
        <v>8519</v>
      </c>
      <c r="L19" s="42">
        <f>'CtroExp ()'!W232</f>
        <v>0</v>
      </c>
      <c r="M19" s="42">
        <f>'CtroExp ()'!X232</f>
        <v>0</v>
      </c>
      <c r="N19" s="42">
        <f>'CtroExp ()'!Y232</f>
        <v>0</v>
      </c>
      <c r="O19" s="42">
        <f>'CtroExp ()'!Z232</f>
        <v>0</v>
      </c>
      <c r="P19" s="42">
        <f>'CtroExp ()'!AA232</f>
        <v>0</v>
      </c>
      <c r="Q19" s="42">
        <f>'CtroExp ()'!AB232</f>
        <v>0</v>
      </c>
      <c r="R19" s="42">
        <f>'CtroExp ()'!AW232</f>
        <v>0</v>
      </c>
      <c r="S19" s="42">
        <f t="shared" si="3"/>
        <v>8519</v>
      </c>
    </row>
    <row r="20" spans="1:19" s="44" customFormat="1" ht="11.25" customHeight="1">
      <c r="A20" s="46" t="s">
        <v>165</v>
      </c>
      <c r="B20" s="42">
        <f>'CtroExp ()'!C245</f>
        <v>0</v>
      </c>
      <c r="C20" s="42">
        <f>'CtroExp ()'!D245</f>
        <v>0</v>
      </c>
      <c r="D20" s="42">
        <f>'CtroExp ()'!E245</f>
        <v>0</v>
      </c>
      <c r="E20" s="42">
        <f>'CtroExp ()'!H245</f>
        <v>0</v>
      </c>
      <c r="F20" s="42">
        <f>'CtroExp ()'!I245</f>
        <v>0</v>
      </c>
      <c r="G20" s="42">
        <f>'CtroExp ()'!J245</f>
        <v>0</v>
      </c>
      <c r="H20" s="42">
        <f>'CtroExp ()'!K245</f>
        <v>0</v>
      </c>
      <c r="I20" s="42">
        <f>'CtroExp ()'!Q245</f>
        <v>0</v>
      </c>
      <c r="J20" s="55">
        <f t="shared" si="2"/>
        <v>0</v>
      </c>
      <c r="K20" s="42">
        <f>'CtroExp ()'!S245</f>
        <v>0</v>
      </c>
      <c r="L20" s="42">
        <f>'CtroExp ()'!W245</f>
        <v>0</v>
      </c>
      <c r="M20" s="42">
        <f>'CtroExp ()'!X245</f>
        <v>0</v>
      </c>
      <c r="N20" s="42">
        <f>'CtroExp ()'!Y245</f>
        <v>0</v>
      </c>
      <c r="O20" s="42">
        <f>'CtroExp ()'!Z245</f>
        <v>0</v>
      </c>
      <c r="P20" s="42">
        <f>'CtroExp ()'!AA245</f>
        <v>0</v>
      </c>
      <c r="Q20" s="42">
        <f>'CtroExp ()'!AB245</f>
        <v>0</v>
      </c>
      <c r="R20" s="42">
        <f>'CtroExp ()'!AW245</f>
        <v>0</v>
      </c>
      <c r="S20" s="42">
        <f t="shared" si="3"/>
        <v>0</v>
      </c>
    </row>
    <row r="21" spans="1:19" s="2" customFormat="1" ht="12" customHeight="1">
      <c r="A21" s="14" t="s">
        <v>16</v>
      </c>
      <c r="B21" s="14">
        <f aca="true" t="shared" si="4" ref="B21:S21">SUM(B4:B20)</f>
        <v>0</v>
      </c>
      <c r="C21" s="14">
        <f t="shared" si="4"/>
        <v>4598</v>
      </c>
      <c r="D21" s="14">
        <f t="shared" si="4"/>
        <v>0</v>
      </c>
      <c r="E21" s="14">
        <f t="shared" si="4"/>
        <v>470279.865</v>
      </c>
      <c r="F21" s="14">
        <f t="shared" si="4"/>
        <v>0</v>
      </c>
      <c r="G21" s="14">
        <f t="shared" si="4"/>
        <v>0</v>
      </c>
      <c r="H21" s="14">
        <f t="shared" si="4"/>
        <v>0</v>
      </c>
      <c r="I21" s="14">
        <f t="shared" si="4"/>
        <v>2500</v>
      </c>
      <c r="J21" s="16">
        <f t="shared" si="4"/>
        <v>477377.865</v>
      </c>
      <c r="K21" s="17">
        <f t="shared" si="4"/>
        <v>8519</v>
      </c>
      <c r="L21" s="14">
        <f t="shared" si="4"/>
        <v>2866830.715</v>
      </c>
      <c r="M21" s="14">
        <f t="shared" si="4"/>
        <v>19754</v>
      </c>
      <c r="N21" s="14">
        <f t="shared" si="4"/>
        <v>0</v>
      </c>
      <c r="O21" s="14">
        <f t="shared" si="4"/>
        <v>0</v>
      </c>
      <c r="P21" s="14">
        <f t="shared" si="4"/>
        <v>24998.961</v>
      </c>
      <c r="Q21" s="14">
        <f t="shared" si="4"/>
        <v>210664.16</v>
      </c>
      <c r="R21" s="14">
        <f t="shared" si="4"/>
        <v>11587.557</v>
      </c>
      <c r="S21" s="14">
        <f t="shared" si="4"/>
        <v>3142354.3929999997</v>
      </c>
    </row>
    <row r="22" ht="18" customHeight="1">
      <c r="A22" s="92" t="s">
        <v>189</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()'!C2:C11)</f>
        <v>0</v>
      </c>
      <c r="C24" s="41">
        <f>SUM('CtroExp ()'!D2:D11)</f>
        <v>0</v>
      </c>
      <c r="D24" s="41">
        <f>SUM('CtroExp ()'!E2:E11)</f>
        <v>0</v>
      </c>
      <c r="E24" s="41">
        <f>SUM('CtroExp ()'!H2:H11)</f>
        <v>251310</v>
      </c>
      <c r="F24" s="41">
        <f>SUM('CtroExp ()'!I2:I11)</f>
        <v>0</v>
      </c>
      <c r="G24" s="41">
        <f>SUM('CtroExp ()'!J2:J11)</f>
        <v>0</v>
      </c>
      <c r="H24" s="41">
        <f>SUM('CtroExp ()'!K2:K11)</f>
        <v>0</v>
      </c>
      <c r="I24" s="41">
        <f>SUM('CtroExp ()'!Q2:Q11)</f>
        <v>0</v>
      </c>
      <c r="J24" s="43">
        <f>SUM(B25:I25)</f>
        <v>1325671.85</v>
      </c>
      <c r="K24" s="41">
        <f>SUM('CtroExp ()'!S2:S11)</f>
        <v>0</v>
      </c>
      <c r="L24" s="41">
        <f>SUM('CtroExp ()'!W2:W11)</f>
        <v>1253164</v>
      </c>
      <c r="M24" s="41">
        <f>SUM('CtroExp ()'!X2:X11)</f>
        <v>0</v>
      </c>
      <c r="N24" s="41">
        <f>SUM('CtroExp ()'!Y2:Y11)</f>
        <v>0</v>
      </c>
      <c r="O24" s="41">
        <f>SUM('CtroExp ()'!Z2:Z11)</f>
        <v>0</v>
      </c>
      <c r="P24" s="41">
        <f>SUM('CtroExp ()'!AA2:AA11)</f>
        <v>0</v>
      </c>
      <c r="Q24" s="41">
        <f>SUM('CtroExp ()'!AB2:AB11)</f>
        <v>77508</v>
      </c>
      <c r="R24" s="41">
        <f>SUM('CtroExp ()'!AW2:AW11)</f>
        <v>0</v>
      </c>
      <c r="S24" s="41">
        <f>SUM(K25:R25)</f>
        <v>5402931.399999999</v>
      </c>
    </row>
    <row r="25" spans="1:19" s="44" customFormat="1" ht="12" customHeight="1">
      <c r="A25" s="62" t="s">
        <v>148</v>
      </c>
      <c r="B25" s="62">
        <f>SUM('CtroExp ()'!C15:C24)</f>
        <v>0</v>
      </c>
      <c r="C25" s="62">
        <f>SUM('CtroExp ()'!D15:D24)</f>
        <v>0</v>
      </c>
      <c r="D25" s="62">
        <f>SUM('CtroExp ()'!E15:E24)</f>
        <v>0</v>
      </c>
      <c r="E25" s="62">
        <f>SUM('CtroExp ()'!H15:H24)</f>
        <v>1325671.85</v>
      </c>
      <c r="F25" s="62">
        <f>SUM('CtroExp ()'!I15:I24)</f>
        <v>0</v>
      </c>
      <c r="G25" s="62">
        <f>SUM('CtroExp ()'!J15:J24)</f>
        <v>0</v>
      </c>
      <c r="H25" s="62">
        <f>SUM('CtroExp ()'!K15:K24)</f>
        <v>0</v>
      </c>
      <c r="I25" s="62">
        <f>SUM('CtroExp ()'!Q15:Q24)</f>
        <v>0</v>
      </c>
      <c r="J25" s="111">
        <f aca="true" t="shared" si="5" ref="J25:J40">SUM(B25:I25)</f>
        <v>1325671.85</v>
      </c>
      <c r="K25" s="62">
        <f>SUM('CtroExp ()'!S15:S24)</f>
        <v>0</v>
      </c>
      <c r="L25" s="62">
        <f>SUM('CtroExp ()'!W15:W24)</f>
        <v>4772161.3549999995</v>
      </c>
      <c r="M25" s="62">
        <f>SUM('CtroExp ()'!X15:X24)</f>
        <v>0</v>
      </c>
      <c r="N25" s="62">
        <f>SUM('CtroExp ()'!Y15:Y24)</f>
        <v>0</v>
      </c>
      <c r="O25" s="62">
        <f>SUM('CtroExp ()'!Z15:Z24)</f>
        <v>0</v>
      </c>
      <c r="P25" s="62">
        <f>SUM('CtroExp ()'!AA15:AA24)</f>
        <v>0</v>
      </c>
      <c r="Q25" s="41">
        <f>SUM('CtroExp ()'!AB15:AB24)</f>
        <v>587207.715</v>
      </c>
      <c r="R25" s="41">
        <f>SUM('CtroExp ()'!AW15:AW24)</f>
        <v>43562.33</v>
      </c>
      <c r="S25" s="41">
        <f aca="true" t="shared" si="6" ref="S25:S40">SUM(K25:R25)</f>
        <v>5402931.399999999</v>
      </c>
    </row>
    <row r="26" spans="1:19" s="44" customFormat="1" ht="11.25" customHeight="1">
      <c r="A26" s="41" t="s">
        <v>155</v>
      </c>
      <c r="B26" s="41">
        <f>SUM('CtroExp ()'!C28:C37)</f>
        <v>0</v>
      </c>
      <c r="C26" s="41">
        <f>SUM('CtroExp ()'!D28:D37)</f>
        <v>0</v>
      </c>
      <c r="D26" s="41">
        <f>SUM('CtroExp ()'!E28:E37)</f>
        <v>0</v>
      </c>
      <c r="E26" s="42">
        <f>SUM('CtroExp ()'!H28:H37)</f>
        <v>272433</v>
      </c>
      <c r="F26" s="41">
        <f>SUM('CtroExp ()'!I28:I37)</f>
        <v>0</v>
      </c>
      <c r="G26" s="41">
        <f>SUM('CtroExp ()'!J28:J37)</f>
        <v>0</v>
      </c>
      <c r="H26" s="41">
        <f>SUM('CtroExp ()'!K28:K37)</f>
        <v>0</v>
      </c>
      <c r="I26" s="41">
        <f>SUM('CtroExp ()'!Q28:Q37)</f>
        <v>0</v>
      </c>
      <c r="J26" s="43">
        <f t="shared" si="5"/>
        <v>272433</v>
      </c>
      <c r="K26" s="41">
        <f>SUM('CtroExp ()'!S28:S37)</f>
        <v>0</v>
      </c>
      <c r="L26" s="41">
        <f>SUM('CtroExp ()'!W28:W37)</f>
        <v>1302967</v>
      </c>
      <c r="M26" s="41">
        <f>SUM('CtroExp ()'!X28:X37)</f>
        <v>8200</v>
      </c>
      <c r="N26" s="41">
        <f>SUM('CtroExp ()'!Y28:Y37)</f>
        <v>0</v>
      </c>
      <c r="O26" s="41">
        <f>SUM('CtroExp ()'!Z28:Z37)</f>
        <v>0</v>
      </c>
      <c r="P26" s="41">
        <f>SUM('CtroExp ()'!AA28:AA37)</f>
        <v>30000</v>
      </c>
      <c r="Q26" s="41">
        <f>SUM('CtroExp ()'!AB28:AB37)</f>
        <v>90317</v>
      </c>
      <c r="R26" s="41">
        <f>SUM('CtroExp ()'!AW28:AW37)</f>
        <v>0</v>
      </c>
      <c r="S26" s="41">
        <f t="shared" si="6"/>
        <v>1431484</v>
      </c>
    </row>
    <row r="27" spans="1:19" s="44" customFormat="1" ht="11.25" customHeight="1">
      <c r="A27" s="41" t="s">
        <v>10</v>
      </c>
      <c r="B27" s="41">
        <f>SUM('CtroExp ()'!C41:C50)</f>
        <v>0</v>
      </c>
      <c r="C27" s="41">
        <f>SUM('CtroExp ()'!D41:D50)</f>
        <v>0</v>
      </c>
      <c r="D27" s="41">
        <f>SUM('CtroExp ()'!E41:E50)</f>
        <v>0</v>
      </c>
      <c r="E27" s="41">
        <f>SUM('CtroExp ()'!H41:H50)</f>
        <v>1084382.6</v>
      </c>
      <c r="F27" s="41">
        <f>SUM('CtroExp ()'!I41:I50)</f>
        <v>0</v>
      </c>
      <c r="G27" s="41">
        <f>SUM('CtroExp ()'!J41:J50)</f>
        <v>0</v>
      </c>
      <c r="H27" s="41">
        <f>SUM('CtroExp ()'!K41:K50)</f>
        <v>0</v>
      </c>
      <c r="I27" s="41">
        <f>SUM('CtroExp ()'!Q41:Q50)</f>
        <v>0</v>
      </c>
      <c r="J27" s="43">
        <f t="shared" si="5"/>
        <v>1084382.6</v>
      </c>
      <c r="K27" s="41">
        <f>SUM('CtroExp ()'!S41:S50)</f>
        <v>0</v>
      </c>
      <c r="L27" s="41">
        <f>SUM('CtroExp ()'!W41:W50)</f>
        <v>5959057.420000001</v>
      </c>
      <c r="M27" s="41">
        <f>SUM('CtroExp ()'!X41:X50)</f>
        <v>191877.44</v>
      </c>
      <c r="N27" s="41">
        <f>SUM('CtroExp ()'!Y41:Y50)</f>
        <v>0</v>
      </c>
      <c r="O27" s="41">
        <f>SUM('CtroExp ()'!Z41:Z50)</f>
        <v>0</v>
      </c>
      <c r="P27" s="41">
        <f>SUM('CtroExp ()'!AA41:AA50)</f>
        <v>340445.57</v>
      </c>
      <c r="Q27" s="41">
        <f>SUM('CtroExp ()'!AB41:AB50)</f>
        <v>452116.91000000003</v>
      </c>
      <c r="R27" s="41">
        <f>SUM('CtroExp ()'!AW41:AW50)</f>
        <v>27485.067</v>
      </c>
      <c r="S27" s="41">
        <f t="shared" si="6"/>
        <v>6970982.4070000015</v>
      </c>
    </row>
    <row r="28" spans="1:19" s="44" customFormat="1" ht="11.25" customHeight="1">
      <c r="A28" s="41" t="s">
        <v>11</v>
      </c>
      <c r="B28" s="41">
        <f>SUM('CtroExp ()'!C54:C63)</f>
        <v>0</v>
      </c>
      <c r="C28" s="41">
        <f>SUM('CtroExp ()'!D54:D63)</f>
        <v>0</v>
      </c>
      <c r="D28" s="41">
        <f>SUM('CtroExp ()'!E54:E63)</f>
        <v>0</v>
      </c>
      <c r="E28" s="41">
        <f>SUM('CtroExp ()'!H54:H63)</f>
        <v>198499</v>
      </c>
      <c r="F28" s="41">
        <f>SUM('CtroExp ()'!I54:I63)</f>
        <v>0</v>
      </c>
      <c r="G28" s="41">
        <f>SUM('CtroExp ()'!J54:J63)</f>
        <v>0</v>
      </c>
      <c r="H28" s="41">
        <f>SUM('CtroExp ()'!K54:K63)</f>
        <v>0</v>
      </c>
      <c r="I28" s="41">
        <f>SUM('CtroExp ()'!L54:L63)</f>
        <v>0</v>
      </c>
      <c r="J28" s="43">
        <f t="shared" si="5"/>
        <v>198499</v>
      </c>
      <c r="K28" s="41">
        <f>SUM('CtroExp ()'!S54:S63)</f>
        <v>394808.255</v>
      </c>
      <c r="L28" s="41">
        <f>SUM('CtroExp ()'!W54:W63)</f>
        <v>1451477.7</v>
      </c>
      <c r="M28" s="41">
        <f>SUM('CtroExp ()'!X54:X63)</f>
        <v>0</v>
      </c>
      <c r="N28" s="41">
        <f>SUM('CtroExp ()'!Y54:Y63)</f>
        <v>0</v>
      </c>
      <c r="O28" s="41">
        <f>SUM('CtroExp ()'!Z54:Z63)</f>
        <v>0</v>
      </c>
      <c r="P28" s="41">
        <f>SUM('CtroExp ()'!AA54:AA63)</f>
        <v>0</v>
      </c>
      <c r="Q28" s="41">
        <f>SUM('CtroExp ()'!AB54:AB63)</f>
        <v>12196.08</v>
      </c>
      <c r="R28" s="41">
        <f>SUM('CtroExp ()'!AW54:AW63)</f>
        <v>0</v>
      </c>
      <c r="S28" s="41">
        <f t="shared" si="6"/>
        <v>1858482.0350000001</v>
      </c>
    </row>
    <row r="29" spans="1:19" s="44" customFormat="1" ht="11.25" customHeight="1">
      <c r="A29" s="42" t="s">
        <v>164</v>
      </c>
      <c r="B29" s="41">
        <f>SUM('CtroExp ()'!C67:C76)</f>
        <v>0</v>
      </c>
      <c r="C29" s="41">
        <f>SUM('CtroExp ()'!D67:D76)</f>
        <v>135926</v>
      </c>
      <c r="D29" s="41">
        <f>SUM('CtroExp ()'!E67:E76)</f>
        <v>0</v>
      </c>
      <c r="E29" s="41">
        <f>SUM('CtroExp ()'!H67:H76)</f>
        <v>213319.021</v>
      </c>
      <c r="F29" s="41">
        <f>SUM('CtroExp ()'!I67:I76)</f>
        <v>0</v>
      </c>
      <c r="G29" s="41">
        <f>SUM('CtroExp ()'!J67:J76)</f>
        <v>0</v>
      </c>
      <c r="H29" s="41">
        <f>SUM('CtroExp ()'!K67:K76)</f>
        <v>0</v>
      </c>
      <c r="I29" s="41">
        <f>SUM('CtroExp ()'!Q67:Q76)</f>
        <v>0</v>
      </c>
      <c r="J29" s="43">
        <f t="shared" si="5"/>
        <v>349245.021</v>
      </c>
      <c r="K29" s="41">
        <f>SUM('CtroExp ()'!S67:S76)</f>
        <v>0</v>
      </c>
      <c r="L29" s="41">
        <f>SUM('CtroExp ()'!W67:W76)</f>
        <v>698688</v>
      </c>
      <c r="M29" s="41">
        <f>SUM('CtroExp ()'!X67:X76)</f>
        <v>119665</v>
      </c>
      <c r="N29" s="41">
        <f>SUM('CtroExp ()'!Y67:Y76)</f>
        <v>0</v>
      </c>
      <c r="O29" s="41">
        <f>SUM('CtroExp ()'!Z67:Z76)</f>
        <v>0</v>
      </c>
      <c r="P29" s="41">
        <f>SUM('CtroExp ()'!AA67:AA76)</f>
        <v>0</v>
      </c>
      <c r="Q29" s="41">
        <f>SUM('CtroExp ()'!AB67:AB76)</f>
        <v>50695</v>
      </c>
      <c r="R29" s="41">
        <f>SUM('CtroExp ()'!AW67:AW76)</f>
        <v>4200</v>
      </c>
      <c r="S29" s="41">
        <f t="shared" si="6"/>
        <v>873248</v>
      </c>
    </row>
    <row r="30" spans="1:19" s="45" customFormat="1" ht="11.25" customHeight="1">
      <c r="A30" s="42" t="s">
        <v>167</v>
      </c>
      <c r="B30" s="41">
        <f>SUM('CtroExp ()'!C80:C89)</f>
        <v>0</v>
      </c>
      <c r="C30" s="41">
        <f>SUM('CtroExp ()'!D80:D89)</f>
        <v>0</v>
      </c>
      <c r="D30" s="41">
        <f>SUM('CtroExp ()'!E80:E89)</f>
        <v>0</v>
      </c>
      <c r="E30" s="41">
        <f>SUM('CtroExp ()'!H80:H89)</f>
        <v>151739.484</v>
      </c>
      <c r="F30" s="41">
        <f>SUM('CtroExp ()'!I80:I89)</f>
        <v>0</v>
      </c>
      <c r="G30" s="41">
        <f>SUM('CtroExp ()'!J80:J89)</f>
        <v>0</v>
      </c>
      <c r="H30" s="41">
        <f>SUM('CtroExp ()'!K80:K89)</f>
        <v>0</v>
      </c>
      <c r="I30" s="41">
        <f>SUM('CtroExp ()'!Q80:Q89)</f>
        <v>0</v>
      </c>
      <c r="J30" s="43">
        <f t="shared" si="5"/>
        <v>151739.484</v>
      </c>
      <c r="K30" s="41">
        <f>SUM('CtroExp ()'!S80:S89)</f>
        <v>0</v>
      </c>
      <c r="L30" s="41">
        <f>SUM('CtroExp ()'!W80:W89)</f>
        <v>266136.96</v>
      </c>
      <c r="M30" s="41">
        <f>SUM('CtroExp ()'!X80:X89)</f>
        <v>0</v>
      </c>
      <c r="N30" s="41">
        <f>SUM('CtroExp ()'!Y80:Y89)</f>
        <v>0</v>
      </c>
      <c r="O30" s="41">
        <f>SUM('CtroExp ()'!Z80:Z89)</f>
        <v>0</v>
      </c>
      <c r="P30" s="41">
        <f>SUM('CtroExp ()'!AA80:AA89)</f>
        <v>0</v>
      </c>
      <c r="Q30" s="41">
        <f>SUM('CtroExp ()'!AB80:AB89)</f>
        <v>3061.05</v>
      </c>
      <c r="R30" s="41">
        <f>SUM('CtroExp ()'!AW80:AW89)</f>
        <v>0</v>
      </c>
      <c r="S30" s="41">
        <f t="shared" si="6"/>
        <v>269198.01</v>
      </c>
    </row>
    <row r="31" spans="1:19" s="44" customFormat="1" ht="11.25" customHeight="1">
      <c r="A31" s="41" t="s">
        <v>12</v>
      </c>
      <c r="B31" s="41">
        <f>SUM('CtroExp ()'!C93:C102)</f>
        <v>0</v>
      </c>
      <c r="C31" s="41">
        <f>SUM('CtroExp ()'!D93:D102)</f>
        <v>26066.47</v>
      </c>
      <c r="D31" s="41">
        <f>SUM('CtroExp ()'!E93:E102)</f>
        <v>0</v>
      </c>
      <c r="E31" s="41">
        <f>SUM('CtroExp ()'!H93:H102)</f>
        <v>33972.619999999995</v>
      </c>
      <c r="F31" s="41">
        <f>SUM('CtroExp ()'!I93:I102)</f>
        <v>0</v>
      </c>
      <c r="G31" s="41">
        <f>SUM('CtroExp ()'!J93:J102)</f>
        <v>0</v>
      </c>
      <c r="H31" s="41">
        <f>SUM('CtroExp ()'!K93:K102)</f>
        <v>3674</v>
      </c>
      <c r="I31" s="41">
        <f>SUM('CtroExp ()'!Q93:Q102)</f>
        <v>32748</v>
      </c>
      <c r="J31" s="43">
        <f t="shared" si="5"/>
        <v>96461.09</v>
      </c>
      <c r="K31" s="41">
        <f>SUM('CtroExp ()'!S93:S102)</f>
        <v>0</v>
      </c>
      <c r="L31" s="41">
        <f>SUM('CtroExp ()'!W93:W102)</f>
        <v>677174</v>
      </c>
      <c r="M31" s="41">
        <f>SUM('CtroExp ()'!X93:X102)</f>
        <v>0</v>
      </c>
      <c r="N31" s="41">
        <f>SUM('CtroExp ()'!Y93:Y102)</f>
        <v>0</v>
      </c>
      <c r="O31" s="41">
        <f>SUM('CtroExp ()'!Z93:Z102)</f>
        <v>0</v>
      </c>
      <c r="P31" s="41">
        <f>SUM('CtroExp ()'!AA93:AA102)</f>
        <v>0</v>
      </c>
      <c r="Q31" s="41">
        <f>SUM('CtroExp ()'!AB93:AB102)</f>
        <v>16408.309999999998</v>
      </c>
      <c r="R31" s="41">
        <f>SUM('CtroExp ()'!AW93:AW102)</f>
        <v>9909.720000000001</v>
      </c>
      <c r="S31" s="41">
        <f t="shared" si="6"/>
        <v>703492.03</v>
      </c>
    </row>
    <row r="32" spans="1:19" s="44" customFormat="1" ht="11.25" customHeight="1">
      <c r="A32" s="42" t="s">
        <v>13</v>
      </c>
      <c r="B32" s="41">
        <f>SUM('CtroExp ()'!C106:C115)</f>
        <v>11340</v>
      </c>
      <c r="C32" s="41">
        <f>SUM('CtroExp ()'!D106:D115)</f>
        <v>0</v>
      </c>
      <c r="D32" s="41">
        <f>SUM('CtroExp ()'!E106:E115)</f>
        <v>0</v>
      </c>
      <c r="E32" s="41">
        <f>SUM('CtroExp ()'!H106:H115)</f>
        <v>0</v>
      </c>
      <c r="F32" s="41">
        <f>SUM('CtroExp ()'!I106:I115)</f>
        <v>0</v>
      </c>
      <c r="G32" s="41">
        <f>SUM('CtroExp ()'!J106:J115)</f>
        <v>0</v>
      </c>
      <c r="H32" s="41">
        <f>SUM('CtroExp ()'!K106:K115)</f>
        <v>0</v>
      </c>
      <c r="I32" s="41">
        <f>SUM('CtroExp ()'!Q106:Q115)</f>
        <v>0</v>
      </c>
      <c r="J32" s="43">
        <f t="shared" si="5"/>
        <v>11340</v>
      </c>
      <c r="K32" s="41">
        <f>SUM('CtroExp ()'!S106:S115)</f>
        <v>0</v>
      </c>
      <c r="L32" s="41">
        <f>SUM('CtroExp ()'!W106:W115)</f>
        <v>0</v>
      </c>
      <c r="M32" s="41">
        <f>SUM('CtroExp ()'!X106:X115)</f>
        <v>0</v>
      </c>
      <c r="N32" s="41">
        <f>SUM('CtroExp ()'!Y106:Y115)</f>
        <v>0</v>
      </c>
      <c r="O32" s="41">
        <f>SUM('CtroExp ()'!Z106:Z115)</f>
        <v>0</v>
      </c>
      <c r="P32" s="41">
        <f>SUM('CtroExp ()'!AA106:AA115)</f>
        <v>0</v>
      </c>
      <c r="Q32" s="41">
        <f>SUM('CtroExp ()'!AB106:AB115)</f>
        <v>0</v>
      </c>
      <c r="R32" s="41">
        <f>SUM('CtroExp ()'!AW106:AW115)</f>
        <v>0</v>
      </c>
      <c r="S32" s="41">
        <f t="shared" si="6"/>
        <v>0</v>
      </c>
    </row>
    <row r="33" spans="1:19" s="44" customFormat="1" ht="11.25" customHeight="1">
      <c r="A33" s="41" t="s">
        <v>14</v>
      </c>
      <c r="B33" s="41">
        <f>SUM('CtroExp ()'!C119:C128)</f>
        <v>5000</v>
      </c>
      <c r="C33" s="41">
        <f>SUM('CtroExp ()'!D119:D128)</f>
        <v>161615</v>
      </c>
      <c r="D33" s="41">
        <f>SUM('CtroExp ()'!E119:E128)</f>
        <v>0</v>
      </c>
      <c r="E33" s="41">
        <f>SUM('CtroExp ()'!H119:H128)</f>
        <v>508783</v>
      </c>
      <c r="F33" s="41">
        <f>SUM('CtroExp ()'!I119:I128)</f>
        <v>0</v>
      </c>
      <c r="G33" s="41">
        <f>SUM('CtroExp ()'!J119:J128)</f>
        <v>0</v>
      </c>
      <c r="H33" s="41">
        <f>SUM('CtroExp ()'!K119:K128)</f>
        <v>0</v>
      </c>
      <c r="I33" s="41">
        <f>SUM('CtroExp ()'!Q119:Q128)</f>
        <v>0</v>
      </c>
      <c r="J33" s="43">
        <f t="shared" si="5"/>
        <v>675398</v>
      </c>
      <c r="K33" s="41">
        <f>SUM('CtroExp ()'!S119:S128)</f>
        <v>0</v>
      </c>
      <c r="L33" s="41">
        <f>SUM('CtroExp ()'!W119:W128)</f>
        <v>2816074</v>
      </c>
      <c r="M33" s="41">
        <f>SUM('CtroExp ()'!X119:X128)</f>
        <v>231748</v>
      </c>
      <c r="N33" s="41">
        <f>SUM('CtroExp ()'!Y119:Y128)</f>
        <v>0</v>
      </c>
      <c r="O33" s="41">
        <f>SUM('CtroExp ()'!Z119:Z128)</f>
        <v>0</v>
      </c>
      <c r="P33" s="41">
        <f>SUM('CtroExp ()'!AA119:AA128)</f>
        <v>308695</v>
      </c>
      <c r="Q33" s="41">
        <f>SUM('CtroExp ()'!AB119:AB128)</f>
        <v>222273</v>
      </c>
      <c r="R33" s="41">
        <f>SUM('CtroExp ()'!AW119:AW128)</f>
        <v>31265</v>
      </c>
      <c r="S33" s="41">
        <f t="shared" si="6"/>
        <v>3610055</v>
      </c>
    </row>
    <row r="34" spans="1:19" s="44" customFormat="1" ht="11.25" customHeight="1">
      <c r="A34" s="41" t="s">
        <v>83</v>
      </c>
      <c r="B34" s="41">
        <f>SUM('CtroExp ()'!C132:C141)</f>
        <v>0</v>
      </c>
      <c r="C34" s="41">
        <f>SUM('CtroExp ()'!D132:D141)</f>
        <v>0</v>
      </c>
      <c r="D34" s="41">
        <f>SUM('CtroExp ()'!E132:E141)</f>
        <v>0</v>
      </c>
      <c r="E34" s="41">
        <f>SUM('CtroExp ()'!H132:H141)</f>
        <v>417495</v>
      </c>
      <c r="F34" s="41">
        <f>SUM('CtroExp ()'!I132:I141)</f>
        <v>0</v>
      </c>
      <c r="G34" s="41">
        <f>SUM('CtroExp ()'!J132:J141)</f>
        <v>0</v>
      </c>
      <c r="H34" s="41">
        <f>SUM('CtroExp ()'!K132:K141)</f>
        <v>0</v>
      </c>
      <c r="I34" s="41">
        <f>SUM('CtroExp ()'!Q132:Q141)</f>
        <v>0</v>
      </c>
      <c r="J34" s="43">
        <f t="shared" si="5"/>
        <v>417495</v>
      </c>
      <c r="K34" s="41">
        <f>SUM('CtroExp ()'!S132:S141)</f>
        <v>0</v>
      </c>
      <c r="L34" s="41">
        <f>SUM('CtroExp ()'!W132:W141)</f>
        <v>2422149</v>
      </c>
      <c r="M34" s="41">
        <f>SUM('CtroExp ()'!X132:X141)</f>
        <v>0</v>
      </c>
      <c r="N34" s="41">
        <f>SUM('CtroExp ()'!Y132:Y141)</f>
        <v>0</v>
      </c>
      <c r="O34" s="41">
        <f>SUM('CtroExp ()'!Z132:Z141)</f>
        <v>0</v>
      </c>
      <c r="P34" s="41">
        <f>SUM('CtroExp ()'!AA132:AA141)</f>
        <v>6415</v>
      </c>
      <c r="Q34" s="41">
        <f>SUM('CtroExp ()'!AB132:AB141)</f>
        <v>167173</v>
      </c>
      <c r="R34" s="41">
        <f>SUM('CtroExp ()'!AW132:AW141)</f>
        <v>22075</v>
      </c>
      <c r="S34" s="41">
        <f t="shared" si="6"/>
        <v>2617812</v>
      </c>
    </row>
    <row r="35" spans="1:19" s="44" customFormat="1" ht="11.25" customHeight="1">
      <c r="A35" s="42" t="s">
        <v>85</v>
      </c>
      <c r="B35" s="41">
        <f>SUM('CtroExp ()'!C145:C154)</f>
        <v>0</v>
      </c>
      <c r="C35" s="41">
        <f>SUM('CtroExp ()'!D145:D154)</f>
        <v>0</v>
      </c>
      <c r="D35" s="41">
        <f>SUM('CtroExp ()'!E145:E154)</f>
        <v>0</v>
      </c>
      <c r="E35" s="41">
        <f>SUM('CtroExp ()'!H145:H154)</f>
        <v>373843.60000000003</v>
      </c>
      <c r="F35" s="41">
        <f>SUM('CtroExp ()'!I145:I154)</f>
        <v>0</v>
      </c>
      <c r="G35" s="41">
        <f>SUM('CtroExp ()'!J145:J154)</f>
        <v>0</v>
      </c>
      <c r="H35" s="41">
        <f>SUM('CtroExp ()'!K145:K154)</f>
        <v>0</v>
      </c>
      <c r="I35" s="41">
        <f>SUM('CtroExp ()'!Q145:Q154)</f>
        <v>0</v>
      </c>
      <c r="J35" s="43">
        <f t="shared" si="5"/>
        <v>373843.60000000003</v>
      </c>
      <c r="K35" s="41">
        <f>SUM('CtroExp ()'!S145:S154)</f>
        <v>0</v>
      </c>
      <c r="L35" s="41">
        <f>SUM('CtroExp ()'!W145:W154)</f>
        <v>1872349.9500000002</v>
      </c>
      <c r="M35" s="41">
        <f>SUM('CtroExp ()'!X145:X154)</f>
        <v>0</v>
      </c>
      <c r="N35" s="41">
        <f>SUM('CtroExp ()'!Y145:Y154)</f>
        <v>0</v>
      </c>
      <c r="O35" s="41">
        <f>SUM('CtroExp ()'!Z145:Z154)</f>
        <v>0</v>
      </c>
      <c r="P35" s="41">
        <f>SUM('CtroExp ()'!AA145:AA154)</f>
        <v>73315.16</v>
      </c>
      <c r="Q35" s="41">
        <f>SUM('CtroExp ()'!AB145:AB154)</f>
        <v>149793.1</v>
      </c>
      <c r="R35" s="41">
        <f>SUM('CtroExp ()'!AW145:AW154)</f>
        <v>0</v>
      </c>
      <c r="S35" s="41">
        <f t="shared" si="6"/>
        <v>2095458.2100000002</v>
      </c>
    </row>
    <row r="36" spans="1:19" s="44" customFormat="1" ht="11.25" customHeight="1">
      <c r="A36" s="41" t="s">
        <v>103</v>
      </c>
      <c r="B36" s="41">
        <f>SUM('CtroExp ()'!C171:C180)</f>
        <v>0</v>
      </c>
      <c r="C36" s="41">
        <f>SUM('CtroExp ()'!D171:D180)</f>
        <v>0</v>
      </c>
      <c r="D36" s="41">
        <f>SUM('CtroExp ()'!E171:E180)</f>
        <v>0</v>
      </c>
      <c r="E36" s="41">
        <f>SUM('CtroExp ()'!H171:H180)</f>
        <v>161468</v>
      </c>
      <c r="F36" s="41">
        <f>SUM('CtroExp ()'!I171:I180)</f>
        <v>0</v>
      </c>
      <c r="G36" s="41">
        <f>SUM('CtroExp ()'!J171:J180)</f>
        <v>0</v>
      </c>
      <c r="H36" s="41">
        <f>SUM('CtroExp ()'!K171:K180)</f>
        <v>0</v>
      </c>
      <c r="I36" s="41">
        <f>SUM('CtroExp ()'!Q171:Q180)</f>
        <v>0</v>
      </c>
      <c r="J36" s="43">
        <f t="shared" si="5"/>
        <v>161468</v>
      </c>
      <c r="K36" s="41">
        <f>SUM('CtroExp ()'!S171:S180)</f>
        <v>0</v>
      </c>
      <c r="L36" s="41">
        <f>SUM('CtroExp ()'!W171:W180)</f>
        <v>1285843</v>
      </c>
      <c r="M36" s="41">
        <f>SUM('CtroExp ()'!X171:X180)</f>
        <v>0</v>
      </c>
      <c r="N36" s="41">
        <f>SUM('CtroExp ()'!Y171:Y180)</f>
        <v>0</v>
      </c>
      <c r="O36" s="41">
        <f>SUM('CtroExp ()'!Z171:Z180)</f>
        <v>0</v>
      </c>
      <c r="P36" s="41">
        <f>SUM('CtroExp ()'!AA171:AA180)</f>
        <v>180000</v>
      </c>
      <c r="Q36" s="41">
        <f>SUM('CtroExp ()'!AB171:AB180)</f>
        <v>111380</v>
      </c>
      <c r="R36" s="41">
        <f>SUM('CtroExp ()'!AW171:AW180)</f>
        <v>24500</v>
      </c>
      <c r="S36" s="41">
        <f t="shared" si="6"/>
        <v>1601723</v>
      </c>
    </row>
    <row r="37" spans="1:19" s="44" customFormat="1" ht="11.25" customHeight="1">
      <c r="A37" s="41" t="s">
        <v>17</v>
      </c>
      <c r="B37" s="41">
        <f>SUM('CtroExp ()'!C184:C193)</f>
        <v>0</v>
      </c>
      <c r="C37" s="41">
        <f>SUM('CtroExp ()'!D184:D193)</f>
        <v>0</v>
      </c>
      <c r="D37" s="41">
        <f>SUM('CtroExp ()'!E184:E193)</f>
        <v>0</v>
      </c>
      <c r="E37" s="41">
        <f>SUM('CtroExp ()'!H184:H193)</f>
        <v>0</v>
      </c>
      <c r="F37" s="41">
        <f>SUM('CtroExp ()'!I184:I193)</f>
        <v>0</v>
      </c>
      <c r="G37" s="41">
        <f>SUM('CtroExp ()'!J184:J193)</f>
        <v>0</v>
      </c>
      <c r="H37" s="41">
        <f>SUM('CtroExp ()'!K184:K193)</f>
        <v>0</v>
      </c>
      <c r="I37" s="41">
        <f>SUM('CtroExp ()'!Q184:Q193)</f>
        <v>0</v>
      </c>
      <c r="J37" s="43">
        <f t="shared" si="5"/>
        <v>0</v>
      </c>
      <c r="K37" s="41">
        <f>SUM('CtroExp ()'!S184:S193)</f>
        <v>0</v>
      </c>
      <c r="L37" s="41">
        <f>SUM('CtroExp ()'!W184:W193)</f>
        <v>0</v>
      </c>
      <c r="M37" s="41">
        <f>SUM('CtroExp ()'!X184:X193)</f>
        <v>0</v>
      </c>
      <c r="N37" s="41">
        <f>SUM('CtroExp ()'!Y184:Y193)</f>
        <v>0</v>
      </c>
      <c r="O37" s="41">
        <f>SUM('CtroExp ()'!Z184:Z193)</f>
        <v>0</v>
      </c>
      <c r="P37" s="41">
        <f>SUM('CtroExp ()'!AA184:AA193)</f>
        <v>0</v>
      </c>
      <c r="Q37" s="41">
        <f>SUM('CtroExp ()'!AB184:AB193)</f>
        <v>0</v>
      </c>
      <c r="R37" s="41">
        <f>SUM('CtroExp ()'!AW184:AW193)</f>
        <v>0</v>
      </c>
      <c r="S37" s="41">
        <f t="shared" si="6"/>
        <v>0</v>
      </c>
    </row>
    <row r="38" spans="1:19" s="44" customFormat="1" ht="11.25" customHeight="1">
      <c r="A38" s="42" t="s">
        <v>90</v>
      </c>
      <c r="B38" s="41">
        <f>SUM('CtroExp ()'!C210:C219)</f>
        <v>0</v>
      </c>
      <c r="C38" s="41">
        <f>SUM('CtroExp ()'!D210:D219)</f>
        <v>0</v>
      </c>
      <c r="D38" s="41">
        <f>SUM('CtroExp ()'!E210:E219)</f>
        <v>0</v>
      </c>
      <c r="E38" s="41">
        <f>SUM('CtroExp ()'!H210:H219)</f>
        <v>0</v>
      </c>
      <c r="F38" s="41">
        <f>SUM('CtroExp ()'!I210:I219)</f>
        <v>0</v>
      </c>
      <c r="G38" s="41">
        <f>SUM('CtroExp ()'!J210:J219)</f>
        <v>0</v>
      </c>
      <c r="H38" s="41">
        <f>SUM('CtroExp ()'!K210:K219)</f>
        <v>0</v>
      </c>
      <c r="I38" s="41">
        <f>SUM('CtroExp ()'!Q210:Q219)</f>
        <v>0</v>
      </c>
      <c r="J38" s="43">
        <f t="shared" si="5"/>
        <v>0</v>
      </c>
      <c r="K38" s="41">
        <f>SUM('CtroExp ()'!S210:S219)</f>
        <v>0</v>
      </c>
      <c r="L38" s="41">
        <f>SUM('CtroExp ()'!W210:W219)</f>
        <v>0</v>
      </c>
      <c r="M38" s="41">
        <f>SUM('CtroExp ()'!X210:X219)</f>
        <v>0</v>
      </c>
      <c r="N38" s="41">
        <f>SUM('CtroExp ()'!Y210:Y219)</f>
        <v>0</v>
      </c>
      <c r="O38" s="41">
        <f>SUM('CtroExp ()'!Z210:Z219)</f>
        <v>0</v>
      </c>
      <c r="P38" s="41">
        <f>SUM('CtroExp ()'!AA210:AA219)</f>
        <v>0</v>
      </c>
      <c r="Q38" s="41">
        <f>SUM('CtroExp ()'!AB210:AB219)</f>
        <v>0</v>
      </c>
      <c r="R38" s="41">
        <f>SUM('CtroExp ()'!AW210:AW219)</f>
        <v>0</v>
      </c>
      <c r="S38" s="41">
        <f t="shared" si="6"/>
        <v>0</v>
      </c>
    </row>
    <row r="39" spans="1:19" s="44" customFormat="1" ht="11.25" customHeight="1">
      <c r="A39" s="48" t="s">
        <v>82</v>
      </c>
      <c r="B39" s="41">
        <f>SUM('CtroExp ()'!C223:C232)</f>
        <v>0</v>
      </c>
      <c r="C39" s="41">
        <f>SUM('CtroExp ()'!D223:D232)</f>
        <v>0</v>
      </c>
      <c r="D39" s="41">
        <f>SUM('CtroExp ()'!E223:E232)</f>
        <v>0</v>
      </c>
      <c r="E39" s="41">
        <f>SUM('CtroExp ()'!H223:H232)</f>
        <v>20700</v>
      </c>
      <c r="F39" s="41">
        <f>SUM('CtroExp ()'!I223:I232)</f>
        <v>0</v>
      </c>
      <c r="G39" s="41">
        <f>SUM('CtroExp ()'!J223:J232)</f>
        <v>0</v>
      </c>
      <c r="H39" s="41">
        <f>SUM('CtroExp ()'!K223:K232)</f>
        <v>0</v>
      </c>
      <c r="I39" s="41">
        <f>SUM('CtroExp ()'!Q223:Q232)</f>
        <v>0</v>
      </c>
      <c r="J39" s="43">
        <f t="shared" si="5"/>
        <v>20700</v>
      </c>
      <c r="K39" s="41">
        <f>SUM('CtroExp ()'!S223:S232)</f>
        <v>229203</v>
      </c>
      <c r="L39" s="41">
        <f>SUM('CtroExp ()'!W223:W232)</f>
        <v>0</v>
      </c>
      <c r="M39" s="41">
        <f>SUM('CtroExp ()'!X223:X232)</f>
        <v>18600</v>
      </c>
      <c r="N39" s="41">
        <f>SUM('CtroExp ()'!Y223:Y232)</f>
        <v>0</v>
      </c>
      <c r="O39" s="41">
        <f>SUM('CtroExp ()'!Z223:Z232)</f>
        <v>0</v>
      </c>
      <c r="P39" s="41">
        <f>SUM('CtroExp ()'!AA223:AA232)</f>
        <v>0</v>
      </c>
      <c r="Q39" s="41">
        <f>SUM('CtroExp ()'!AB223:AB232)</f>
        <v>0</v>
      </c>
      <c r="R39" s="41">
        <f>SUM('CtroExp ()'!AW223:AW232)</f>
        <v>0</v>
      </c>
      <c r="S39" s="41">
        <f t="shared" si="6"/>
        <v>247803</v>
      </c>
    </row>
    <row r="40" spans="1:19" s="44" customFormat="1" ht="11.25" customHeight="1">
      <c r="A40" s="46" t="s">
        <v>140</v>
      </c>
      <c r="B40" s="41">
        <f>SUM('CtroExp ()'!C236:C245)</f>
        <v>0</v>
      </c>
      <c r="C40" s="41">
        <f>SUM('CtroExp ()'!D236:D245)</f>
        <v>0</v>
      </c>
      <c r="D40" s="41">
        <f>SUM('CtroExp ()'!E236:E245)</f>
        <v>0</v>
      </c>
      <c r="E40" s="41">
        <f>SUM('CtroExp ()'!H236:H245)</f>
        <v>0</v>
      </c>
      <c r="F40" s="41">
        <f>SUM('CtroExp ()'!I236:I245)</f>
        <v>0</v>
      </c>
      <c r="G40" s="41">
        <f>SUM('CtroExp ()'!J236:J245)</f>
        <v>0</v>
      </c>
      <c r="H40" s="41">
        <f>SUM('CtroExp ()'!K236:K245)</f>
        <v>0</v>
      </c>
      <c r="I40" s="41">
        <f>SUM('CtroExp ()'!Q236:Q245)</f>
        <v>0</v>
      </c>
      <c r="J40" s="43">
        <f t="shared" si="5"/>
        <v>0</v>
      </c>
      <c r="K40" s="41">
        <f>SUM('CtroExp ()'!S236:S245)</f>
        <v>0</v>
      </c>
      <c r="L40" s="41">
        <f>SUM('CtroExp ()'!W236:W245)</f>
        <v>0</v>
      </c>
      <c r="M40" s="41">
        <f>SUM('CtroExp ()'!X236:X245)</f>
        <v>0</v>
      </c>
      <c r="N40" s="41">
        <f>SUM('CtroExp ()'!Y236:Y245)</f>
        <v>0</v>
      </c>
      <c r="O40" s="41">
        <f>SUM('CtroExp ()'!Z236:Z245)</f>
        <v>0</v>
      </c>
      <c r="P40" s="41">
        <f>SUM('CtroExp ()'!AA236:AA245)</f>
        <v>0</v>
      </c>
      <c r="Q40" s="41">
        <f>SUM('CtroExp ()'!AB236:AB245)</f>
        <v>0</v>
      </c>
      <c r="R40" s="41">
        <f>SUM('CtroExp ()'!AW236:AW245)</f>
        <v>0</v>
      </c>
      <c r="S40" s="41">
        <f t="shared" si="6"/>
        <v>0</v>
      </c>
    </row>
    <row r="41" spans="1:19" ht="12" customHeight="1">
      <c r="A41" s="63" t="s">
        <v>16</v>
      </c>
      <c r="B41" s="63">
        <f>SUM(B24:B40)</f>
        <v>16340</v>
      </c>
      <c r="C41" s="63">
        <f aca="true" t="shared" si="7" ref="C41:S41">SUM(C24:C40)</f>
        <v>323607.47</v>
      </c>
      <c r="D41" s="63">
        <f t="shared" si="7"/>
        <v>0</v>
      </c>
      <c r="E41" s="63">
        <f t="shared" si="7"/>
        <v>5013617.175000001</v>
      </c>
      <c r="F41" s="63">
        <f t="shared" si="7"/>
        <v>0</v>
      </c>
      <c r="G41" s="63">
        <f t="shared" si="7"/>
        <v>0</v>
      </c>
      <c r="H41" s="63">
        <f t="shared" si="7"/>
        <v>3674</v>
      </c>
      <c r="I41" s="63">
        <f t="shared" si="7"/>
        <v>32748</v>
      </c>
      <c r="J41" s="64">
        <f t="shared" si="7"/>
        <v>6464348.495</v>
      </c>
      <c r="K41" s="65">
        <f t="shared" si="7"/>
        <v>624011.255</v>
      </c>
      <c r="L41" s="63">
        <f t="shared" si="7"/>
        <v>24777242.385</v>
      </c>
      <c r="M41" s="63">
        <f t="shared" si="7"/>
        <v>570090.44</v>
      </c>
      <c r="N41" s="63">
        <f t="shared" si="7"/>
        <v>0</v>
      </c>
      <c r="O41" s="63">
        <f t="shared" si="7"/>
        <v>0</v>
      </c>
      <c r="P41" s="63">
        <f t="shared" si="7"/>
        <v>938870.7300000001</v>
      </c>
      <c r="Q41" s="63">
        <f t="shared" si="7"/>
        <v>1940129.1650000003</v>
      </c>
      <c r="R41" s="63">
        <f t="shared" si="7"/>
        <v>162997.117</v>
      </c>
      <c r="S41" s="63">
        <f t="shared" si="7"/>
        <v>33085600.492000006</v>
      </c>
    </row>
    <row r="42" spans="1:19" ht="25.5" customHeight="1">
      <c r="A42" s="146" t="s">
        <v>234</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5.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4">
      <selection activeCell="A48" sqref="A48:P48"/>
    </sheetView>
  </sheetViews>
  <sheetFormatPr defaultColWidth="11.00390625" defaultRowHeight="12.75"/>
  <cols>
    <col min="1" max="1" width="13.75390625" style="1" customWidth="1"/>
    <col min="2" max="4" width="6.25390625" style="1" customWidth="1"/>
    <col min="5" max="5" width="6.75390625" style="1" customWidth="1"/>
    <col min="6" max="9" width="6.25390625" style="1" customWidth="1"/>
    <col min="10" max="10" width="7.753906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7.75390625" style="1" customWidth="1"/>
    <col min="20" max="16384" width="11.375" style="1" customWidth="1"/>
  </cols>
  <sheetData>
    <row r="1" ht="14.25" customHeight="1">
      <c r="A1" s="91" t="s">
        <v>41</v>
      </c>
    </row>
    <row r="2" ht="18" customHeight="1">
      <c r="A2" s="93" t="s">
        <v>186</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 t="s">
        <v>49</v>
      </c>
      <c r="R3" s="13" t="s">
        <v>68</v>
      </c>
      <c r="S3" s="11" t="s">
        <v>47</v>
      </c>
      <c r="T3" s="3"/>
    </row>
    <row r="4" spans="1:20" s="44" customFormat="1" ht="12" customHeight="1">
      <c r="A4" s="103" t="s">
        <v>87</v>
      </c>
      <c r="B4" s="41">
        <f>'CtroExp ()'!C12</f>
        <v>0</v>
      </c>
      <c r="C4" s="41">
        <f>'CtroExp ()'!D12</f>
        <v>0</v>
      </c>
      <c r="D4" s="41">
        <f>'CtroExp ()'!E12</f>
        <v>0</v>
      </c>
      <c r="E4" s="41">
        <f>'CtroExp ()'!H12</f>
        <v>12000</v>
      </c>
      <c r="F4" s="41">
        <f>'CtroExp ()'!I12</f>
        <v>0</v>
      </c>
      <c r="G4" s="41">
        <f>'CtroExp ()'!J12</f>
        <v>0</v>
      </c>
      <c r="H4" s="41">
        <f>'CtroExp ()'!K12</f>
        <v>0</v>
      </c>
      <c r="I4" s="41">
        <f>'CtroExp ()'!Q12</f>
        <v>0</v>
      </c>
      <c r="J4" s="43">
        <f>SUM(B4:I4)</f>
        <v>12000</v>
      </c>
      <c r="K4" s="41">
        <f>'CtroExp ()'!S12</f>
        <v>0</v>
      </c>
      <c r="L4" s="41">
        <f>'CtroExp ()'!W12</f>
        <v>92868</v>
      </c>
      <c r="M4" s="41">
        <f>'CtroExp ()'!X12</f>
        <v>0</v>
      </c>
      <c r="N4" s="41">
        <f>'CtroExp ()'!Y12</f>
        <v>0</v>
      </c>
      <c r="O4" s="41">
        <f>'CtroExp ()'!Z12</f>
        <v>0</v>
      </c>
      <c r="P4" s="41">
        <f>'CtroExp ()'!AA12</f>
        <v>0</v>
      </c>
      <c r="Q4" s="41">
        <f>'CtroExp ()'!AB12</f>
        <v>12510</v>
      </c>
      <c r="R4" s="41">
        <f>'CtroExp ()'!AW12</f>
        <v>0</v>
      </c>
      <c r="S4" s="41">
        <f>SUM(K4:R4)</f>
        <v>105378</v>
      </c>
      <c r="T4" s="49"/>
    </row>
    <row r="5" spans="1:20" s="44" customFormat="1" ht="12" customHeight="1">
      <c r="A5" s="103" t="s">
        <v>148</v>
      </c>
      <c r="B5" s="41">
        <f>'CtroExp ()'!C25</f>
        <v>0</v>
      </c>
      <c r="C5" s="41">
        <f>'CtroExp ()'!D25</f>
        <v>0</v>
      </c>
      <c r="D5" s="41">
        <f>'CtroExp ()'!E25</f>
        <v>0</v>
      </c>
      <c r="E5" s="41">
        <f>'CtroExp ()'!H25</f>
        <v>75075</v>
      </c>
      <c r="F5" s="41">
        <f>'CtroExp ()'!I25</f>
        <v>0</v>
      </c>
      <c r="G5" s="41">
        <f>'CtroExp ()'!J25</f>
        <v>0</v>
      </c>
      <c r="H5" s="41">
        <f>'CtroExp ()'!K25</f>
        <v>0</v>
      </c>
      <c r="I5" s="41">
        <f>'CtroExp ()'!Q25</f>
        <v>0</v>
      </c>
      <c r="J5" s="43">
        <f>SUM(B5:I5)</f>
        <v>75075</v>
      </c>
      <c r="K5" s="41">
        <f>'CtroExp ()'!S25</f>
        <v>0</v>
      </c>
      <c r="L5" s="41">
        <f>'CtroExp ()'!W25</f>
        <v>343070.085</v>
      </c>
      <c r="M5" s="41">
        <f>'CtroExp ()'!X25</f>
        <v>0</v>
      </c>
      <c r="N5" s="41">
        <f>'CtroExp ()'!Y25</f>
        <v>0</v>
      </c>
      <c r="O5" s="41">
        <f>'CtroExp ()'!Z25</f>
        <v>0</v>
      </c>
      <c r="P5" s="41">
        <f>'CtroExp ()'!AA25</f>
        <v>0</v>
      </c>
      <c r="Q5" s="41">
        <f>'CtroExp ()'!AB25</f>
        <v>48803.585</v>
      </c>
      <c r="R5" s="41">
        <f>'CtroExp ()'!AW25</f>
        <v>0</v>
      </c>
      <c r="S5" s="41">
        <f>SUM(K5:R5)</f>
        <v>391873.67000000004</v>
      </c>
      <c r="T5" s="49"/>
    </row>
    <row r="6" spans="1:20" s="44" customFormat="1" ht="11.25" customHeight="1">
      <c r="A6" s="103" t="s">
        <v>155</v>
      </c>
      <c r="B6" s="41">
        <f>'CtroExp ()'!C38</f>
        <v>0</v>
      </c>
      <c r="C6" s="41">
        <f>'CtroExp ()'!D38</f>
        <v>0</v>
      </c>
      <c r="D6" s="41">
        <f>'CtroExp ()'!E38</f>
        <v>0</v>
      </c>
      <c r="E6" s="41">
        <f>'CtroExp ()'!H38</f>
        <v>15000</v>
      </c>
      <c r="F6" s="41">
        <f>'CtroExp ()'!I38</f>
        <v>0</v>
      </c>
      <c r="G6" s="41">
        <f>'CtroExp ()'!J38</f>
        <v>0</v>
      </c>
      <c r="H6" s="41">
        <f>'CtroExp ()'!K38</f>
        <v>0</v>
      </c>
      <c r="I6" s="41">
        <f>'CtroExp ()'!Q38</f>
        <v>0</v>
      </c>
      <c r="J6" s="43">
        <f>SUM(B6:I6)</f>
        <v>15000</v>
      </c>
      <c r="K6" s="41">
        <f>'CtroExp ()'!S38</f>
        <v>0</v>
      </c>
      <c r="L6" s="41">
        <f>'CtroExp ()'!W38</f>
        <v>149883</v>
      </c>
      <c r="M6" s="41">
        <f>'CtroExp ()'!X38</f>
        <v>0</v>
      </c>
      <c r="N6" s="41">
        <f>'CtroExp ()'!Y38</f>
        <v>0</v>
      </c>
      <c r="O6" s="41">
        <f>'CtroExp ()'!Z38</f>
        <v>0</v>
      </c>
      <c r="P6" s="41">
        <f>'CtroExp ()'!AA38</f>
        <v>6000.27</v>
      </c>
      <c r="Q6" s="41">
        <f>'CtroExp ()'!AB38</f>
        <v>0</v>
      </c>
      <c r="R6" s="41">
        <f>'CtroExp ()'!AW38</f>
        <v>0</v>
      </c>
      <c r="S6" s="41">
        <f>SUM(K6:R6)</f>
        <v>155883.27</v>
      </c>
      <c r="T6" s="49"/>
    </row>
    <row r="7" spans="1:19" s="44" customFormat="1" ht="11.25" customHeight="1">
      <c r="A7" s="41" t="s">
        <v>10</v>
      </c>
      <c r="B7" s="41">
        <f>'CtroExp ()'!C51</f>
        <v>0</v>
      </c>
      <c r="C7" s="41">
        <f>'CtroExp ()'!D51</f>
        <v>0</v>
      </c>
      <c r="D7" s="41">
        <f>'CtroExp ()'!E51</f>
        <v>0</v>
      </c>
      <c r="E7" s="41">
        <f>'CtroExp ()'!H51</f>
        <v>103338.29</v>
      </c>
      <c r="F7" s="41">
        <f>'CtroExp ()'!I51</f>
        <v>0</v>
      </c>
      <c r="G7" s="41">
        <f>'CtroExp ()'!J51</f>
        <v>0</v>
      </c>
      <c r="H7" s="41">
        <f>'CtroExp ()'!K51</f>
        <v>0</v>
      </c>
      <c r="I7" s="41">
        <f>'CtroExp ()'!Q51</f>
        <v>5000</v>
      </c>
      <c r="J7" s="43">
        <f>SUM(B7:I7)</f>
        <v>108338.29</v>
      </c>
      <c r="K7" s="41">
        <f>'CtroExp ()'!S51</f>
        <v>0</v>
      </c>
      <c r="L7" s="41">
        <f>'CtroExp ()'!W51</f>
        <v>641577.82</v>
      </c>
      <c r="M7" s="41">
        <f>'CtroExp ()'!X51</f>
        <v>8800</v>
      </c>
      <c r="N7" s="41">
        <f>'CtroExp ()'!Y51</f>
        <v>0</v>
      </c>
      <c r="O7" s="41">
        <f>'CtroExp ()'!Z51</f>
        <v>0</v>
      </c>
      <c r="P7" s="41">
        <f>'CtroExp ()'!AA51</f>
        <v>6110.289</v>
      </c>
      <c r="Q7" s="41">
        <f>'CtroExp ()'!AB51</f>
        <v>33178.55</v>
      </c>
      <c r="R7" s="41">
        <f>'CtroExp ()'!AW51</f>
        <v>3948.758</v>
      </c>
      <c r="S7" s="41">
        <f>SUM(K7:R7)</f>
        <v>693615.417</v>
      </c>
    </row>
    <row r="8" spans="1:19" s="44" customFormat="1" ht="11.25" customHeight="1">
      <c r="A8" s="41" t="s">
        <v>178</v>
      </c>
      <c r="B8" s="41">
        <f>'CtroExp ()'!C64</f>
        <v>0</v>
      </c>
      <c r="C8" s="41">
        <f>'CtroExp ()'!D64</f>
        <v>0</v>
      </c>
      <c r="D8" s="41">
        <f>'CtroExp ()'!E64</f>
        <v>0</v>
      </c>
      <c r="E8" s="41">
        <f>'CtroExp ()'!H64</f>
        <v>0</v>
      </c>
      <c r="F8" s="41">
        <f>'CtroExp ()'!I64</f>
        <v>0</v>
      </c>
      <c r="G8" s="41">
        <f>'CtroExp ()'!J64</f>
        <v>0</v>
      </c>
      <c r="H8" s="41">
        <f>'CtroExp ()'!K64</f>
        <v>0</v>
      </c>
      <c r="I8" s="41">
        <f>'CtroExp ()'!Q64</f>
        <v>0</v>
      </c>
      <c r="J8" s="43">
        <f aca="true" t="shared" si="0" ref="J8:J13">SUM(B8:I8)</f>
        <v>0</v>
      </c>
      <c r="K8" s="41">
        <f>'CtroExp ()'!S64</f>
        <v>0</v>
      </c>
      <c r="L8" s="41">
        <f>'CtroExp ()'!W64</f>
        <v>75181.74</v>
      </c>
      <c r="M8" s="41">
        <f>'CtroExp ()'!X64</f>
        <v>0</v>
      </c>
      <c r="N8" s="41">
        <f>'CtroExp ()'!Y64</f>
        <v>0</v>
      </c>
      <c r="O8" s="41">
        <f>'CtroExp ()'!Z64</f>
        <v>0</v>
      </c>
      <c r="P8" s="41">
        <f>'CtroExp ()'!AA64</f>
        <v>0</v>
      </c>
      <c r="Q8" s="41">
        <f>'CtroExp ()'!AB64</f>
        <v>0</v>
      </c>
      <c r="R8" s="41">
        <f>'CtroExp ()'!AW64</f>
        <v>0</v>
      </c>
      <c r="S8" s="41">
        <f aca="true" t="shared" si="1" ref="S8:S13">SUM(K8:R8)</f>
        <v>75181.74</v>
      </c>
    </row>
    <row r="9" spans="1:19" s="44" customFormat="1" ht="11.25" customHeight="1">
      <c r="A9" s="42" t="s">
        <v>164</v>
      </c>
      <c r="B9" s="42">
        <f>'CtroExp ()'!C77</f>
        <v>0</v>
      </c>
      <c r="C9" s="42">
        <f>'CtroExp ()'!D77</f>
        <v>5000</v>
      </c>
      <c r="D9" s="42">
        <f>'CtroExp ()'!E77</f>
        <v>0</v>
      </c>
      <c r="E9" s="42">
        <f>'CtroExp ()'!H77</f>
        <v>0</v>
      </c>
      <c r="F9" s="42">
        <f>'CtroExp ()'!I77</f>
        <v>0</v>
      </c>
      <c r="G9" s="42">
        <f>'CtroExp ()'!J77</f>
        <v>0</v>
      </c>
      <c r="H9" s="42">
        <f>'CtroExp ()'!K77</f>
        <v>0</v>
      </c>
      <c r="I9" s="42">
        <f>'CtroExp ()'!Q77</f>
        <v>0</v>
      </c>
      <c r="J9" s="55">
        <f t="shared" si="0"/>
        <v>5000</v>
      </c>
      <c r="K9" s="42">
        <f>'CtroExp ()'!S77</f>
        <v>0</v>
      </c>
      <c r="L9" s="42">
        <f>'CtroExp ()'!W77</f>
        <v>86725</v>
      </c>
      <c r="M9" s="42">
        <f>'CtroExp ()'!X77</f>
        <v>16300</v>
      </c>
      <c r="N9" s="42">
        <f>'CtroExp ()'!Y77</f>
        <v>0</v>
      </c>
      <c r="O9" s="42">
        <f>'CtroExp ()'!Z77</f>
        <v>0</v>
      </c>
      <c r="P9" s="42">
        <f>'CtroExp ()'!AA77</f>
        <v>0</v>
      </c>
      <c r="Q9" s="42">
        <f>'CtroExp ()'!AB77</f>
        <v>8800</v>
      </c>
      <c r="R9" s="42">
        <f>'CtroExp ()'!AW77</f>
        <v>0</v>
      </c>
      <c r="S9" s="42">
        <f t="shared" si="1"/>
        <v>111825</v>
      </c>
    </row>
    <row r="10" spans="1:19" s="45" customFormat="1" ht="11.25" customHeight="1">
      <c r="A10" s="42" t="s">
        <v>167</v>
      </c>
      <c r="B10" s="42">
        <f>'CtroExp ()'!C90</f>
        <v>0</v>
      </c>
      <c r="C10" s="42">
        <f>'CtroExp ()'!D90</f>
        <v>0</v>
      </c>
      <c r="D10" s="42">
        <f>'CtroExp ()'!E90</f>
        <v>0</v>
      </c>
      <c r="E10" s="42">
        <f>'CtroExp ()'!H90</f>
        <v>25000</v>
      </c>
      <c r="F10" s="42">
        <f>'CtroExp ()'!I90</f>
        <v>0</v>
      </c>
      <c r="G10" s="42">
        <f>'CtroExp ()'!J90</f>
        <v>0</v>
      </c>
      <c r="H10" s="42">
        <f>'CtroExp ()'!K90</f>
        <v>0</v>
      </c>
      <c r="I10" s="42">
        <f>'CtroExp ()'!Q90</f>
        <v>0</v>
      </c>
      <c r="J10" s="55">
        <f t="shared" si="0"/>
        <v>25000</v>
      </c>
      <c r="K10" s="42">
        <f>'CtroExp ()'!S90</f>
        <v>0</v>
      </c>
      <c r="L10" s="42">
        <f>'CtroExp ()'!W90</f>
        <v>0</v>
      </c>
      <c r="M10" s="42">
        <f>'CtroExp ()'!X90</f>
        <v>0</v>
      </c>
      <c r="N10" s="42">
        <f>'CtroExp ()'!Y90</f>
        <v>0</v>
      </c>
      <c r="O10" s="42">
        <f>'CtroExp ()'!Z90</f>
        <v>0</v>
      </c>
      <c r="P10" s="42">
        <f>'CtroExp ()'!AA90</f>
        <v>0</v>
      </c>
      <c r="Q10" s="42">
        <f>'CtroExp ()'!AB90</f>
        <v>0</v>
      </c>
      <c r="R10" s="42">
        <f>'CtroExp ()'!AW90</f>
        <v>0</v>
      </c>
      <c r="S10" s="42">
        <f t="shared" si="1"/>
        <v>0</v>
      </c>
    </row>
    <row r="11" spans="1:19" s="44" customFormat="1" ht="11.25" customHeight="1">
      <c r="A11" s="41" t="s">
        <v>12</v>
      </c>
      <c r="B11" s="67">
        <f>'CtroExp ()'!C103</f>
        <v>0</v>
      </c>
      <c r="C11" s="41">
        <f>'CtroExp ()'!D103</f>
        <v>2500</v>
      </c>
      <c r="D11" s="41">
        <f>'CtroExp ()'!E103</f>
        <v>0</v>
      </c>
      <c r="E11" s="41">
        <f>'CtroExp ()'!H103</f>
        <v>799.42</v>
      </c>
      <c r="F11" s="41">
        <f>'CtroExp ()'!I103</f>
        <v>0</v>
      </c>
      <c r="G11" s="41">
        <f>'CtroExp ()'!J103</f>
        <v>0</v>
      </c>
      <c r="H11" s="41">
        <f>'CtroExp ()'!K103</f>
        <v>0</v>
      </c>
      <c r="I11" s="41">
        <f>'CtroExp ()'!Q103</f>
        <v>44.36</v>
      </c>
      <c r="J11" s="43">
        <f t="shared" si="0"/>
        <v>3343.78</v>
      </c>
      <c r="K11" s="41">
        <f>'CtroExp ()'!S103</f>
        <v>0</v>
      </c>
      <c r="L11" s="41">
        <f>'CtroExp ()'!W103</f>
        <v>49577</v>
      </c>
      <c r="M11" s="41">
        <f>'CtroExp ()'!X103</f>
        <v>0</v>
      </c>
      <c r="N11" s="41">
        <f>'CtroExp ()'!Y103</f>
        <v>0</v>
      </c>
      <c r="O11" s="41">
        <f>'CtroExp ()'!Z103</f>
        <v>0</v>
      </c>
      <c r="P11" s="41">
        <f>'CtroExp ()'!AA103</f>
        <v>0</v>
      </c>
      <c r="Q11" s="41">
        <f>'CtroExp ()'!AB103</f>
        <v>3161.71</v>
      </c>
      <c r="R11" s="41">
        <f>'CtroExp ()'!AW103</f>
        <v>1006</v>
      </c>
      <c r="S11" s="41">
        <f t="shared" si="1"/>
        <v>53744.71</v>
      </c>
    </row>
    <row r="12" spans="1:19" s="45" customFormat="1" ht="11.25" customHeight="1">
      <c r="A12" s="42" t="s">
        <v>13</v>
      </c>
      <c r="B12" s="42">
        <f>'CtroExp ()'!C116</f>
        <v>0</v>
      </c>
      <c r="C12" s="42">
        <f>'CtroExp ()'!D116</f>
        <v>0</v>
      </c>
      <c r="D12" s="42">
        <f>'CtroExp ()'!E116</f>
        <v>0</v>
      </c>
      <c r="E12" s="42">
        <f>'CtroExp ()'!H116</f>
        <v>0</v>
      </c>
      <c r="F12" s="42">
        <f>'CtroExp ()'!I116</f>
        <v>0</v>
      </c>
      <c r="G12" s="42">
        <f>'CtroExp ()'!J116</f>
        <v>0</v>
      </c>
      <c r="H12" s="42">
        <f>'CtroExp ()'!K116</f>
        <v>0</v>
      </c>
      <c r="I12" s="42">
        <f>'CtroExp ()'!Q116</f>
        <v>0</v>
      </c>
      <c r="J12" s="55">
        <f t="shared" si="0"/>
        <v>0</v>
      </c>
      <c r="K12" s="42">
        <f>'CtroExp ()'!S116</f>
        <v>0</v>
      </c>
      <c r="L12" s="42">
        <f>'CtroExp ()'!W116</f>
        <v>0</v>
      </c>
      <c r="M12" s="42">
        <f>'CtroExp ()'!X116</f>
        <v>0</v>
      </c>
      <c r="N12" s="42">
        <f>'CtroExp ()'!Y116</f>
        <v>0</v>
      </c>
      <c r="O12" s="42">
        <f>'CtroExp ()'!Z116</f>
        <v>0</v>
      </c>
      <c r="P12" s="42">
        <f>'CtroExp ()'!AA116</f>
        <v>0</v>
      </c>
      <c r="Q12" s="42">
        <f>'CtroExp ()'!AB116</f>
        <v>0</v>
      </c>
      <c r="R12" s="42">
        <f>'CtroExp ()'!AW116</f>
        <v>0</v>
      </c>
      <c r="S12" s="42">
        <f t="shared" si="1"/>
        <v>0</v>
      </c>
    </row>
    <row r="13" spans="1:19" s="44" customFormat="1" ht="11.25" customHeight="1">
      <c r="A13" s="41" t="s">
        <v>14</v>
      </c>
      <c r="B13" s="41">
        <f>'CtroExp ()'!C129</f>
        <v>4500</v>
      </c>
      <c r="C13" s="41">
        <f>'CtroExp ()'!D129</f>
        <v>0</v>
      </c>
      <c r="D13" s="41">
        <f>'CtroExp ()'!E129</f>
        <v>0</v>
      </c>
      <c r="E13" s="41">
        <f>'CtroExp ()'!H129</f>
        <v>22325</v>
      </c>
      <c r="F13" s="41">
        <f>'CtroExp ()'!I129</f>
        <v>0</v>
      </c>
      <c r="G13" s="41">
        <f>'CtroExp ()'!J129</f>
        <v>0</v>
      </c>
      <c r="H13" s="41">
        <f>'CtroExp ()'!K129</f>
        <v>0</v>
      </c>
      <c r="I13" s="41">
        <f>'CtroExp ()'!Q129</f>
        <v>0</v>
      </c>
      <c r="J13" s="43">
        <f t="shared" si="0"/>
        <v>26825</v>
      </c>
      <c r="K13" s="41">
        <f>'CtroExp ()'!S129</f>
        <v>0</v>
      </c>
      <c r="L13" s="41">
        <f>'CtroExp ()'!W129</f>
        <v>184359</v>
      </c>
      <c r="M13" s="41">
        <f>'CtroExp ()'!X129</f>
        <v>8473</v>
      </c>
      <c r="N13" s="41">
        <f>'CtroExp ()'!Y129</f>
        <v>0</v>
      </c>
      <c r="O13" s="41">
        <f>'CtroExp ()'!Z129</f>
        <v>0</v>
      </c>
      <c r="P13" s="41">
        <f>'CtroExp ()'!AA129</f>
        <v>30000</v>
      </c>
      <c r="Q13" s="41">
        <f>'CtroExp ()'!AB129</f>
        <v>26203</v>
      </c>
      <c r="R13" s="41">
        <f>'CtroExp ()'!AW129</f>
        <v>3000</v>
      </c>
      <c r="S13" s="41">
        <f t="shared" si="1"/>
        <v>252035</v>
      </c>
    </row>
    <row r="14" spans="1:19" s="44" customFormat="1" ht="11.25" customHeight="1">
      <c r="A14" s="41" t="s">
        <v>83</v>
      </c>
      <c r="B14" s="41">
        <f>'CtroExp ()'!C142</f>
        <v>0</v>
      </c>
      <c r="C14" s="41">
        <f>'CtroExp ()'!D142</f>
        <v>0</v>
      </c>
      <c r="D14" s="41">
        <f>'CtroExp ()'!E142</f>
        <v>0</v>
      </c>
      <c r="E14" s="41">
        <f>'CtroExp ()'!H142</f>
        <v>51350</v>
      </c>
      <c r="F14" s="41">
        <f>'CtroExp ()'!I142</f>
        <v>0</v>
      </c>
      <c r="G14" s="41">
        <f>'CtroExp ()'!J142</f>
        <v>0</v>
      </c>
      <c r="H14" s="41">
        <f>'CtroExp ()'!K142</f>
        <v>0</v>
      </c>
      <c r="I14" s="41">
        <f>'CtroExp ()'!Q142</f>
        <v>0</v>
      </c>
      <c r="J14" s="43">
        <f aca="true" t="shared" si="2" ref="J14:J20">SUM(B14:I14)</f>
        <v>51350</v>
      </c>
      <c r="K14" s="41">
        <f>'CtroExp ()'!S142</f>
        <v>0</v>
      </c>
      <c r="L14" s="41">
        <f>'CtroExp ()'!W142</f>
        <v>298225</v>
      </c>
      <c r="M14" s="41">
        <f>'CtroExp ()'!X142</f>
        <v>0</v>
      </c>
      <c r="N14" s="41">
        <f>'CtroExp ()'!Y142</f>
        <v>0</v>
      </c>
      <c r="O14" s="41">
        <f>'CtroExp ()'!Z142</f>
        <v>0</v>
      </c>
      <c r="P14" s="41">
        <f>'CtroExp ()'!AA142</f>
        <v>0</v>
      </c>
      <c r="Q14" s="41">
        <f>'CtroExp ()'!AB142</f>
        <v>7600</v>
      </c>
      <c r="R14" s="41">
        <f>'CtroExp ()'!AW142</f>
        <v>0</v>
      </c>
      <c r="S14" s="41">
        <f aca="true" t="shared" si="3" ref="S14:S20">SUM(K14:R14)</f>
        <v>305825</v>
      </c>
    </row>
    <row r="15" spans="1:19" s="44" customFormat="1" ht="11.25" customHeight="1">
      <c r="A15" s="42" t="s">
        <v>85</v>
      </c>
      <c r="B15" s="42">
        <f>'CtroExp ()'!C155</f>
        <v>0</v>
      </c>
      <c r="C15" s="42">
        <f>'CtroExp ()'!D155</f>
        <v>0</v>
      </c>
      <c r="D15" s="42">
        <f>'CtroExp ()'!E155</f>
        <v>0</v>
      </c>
      <c r="E15" s="42">
        <f>'CtroExp ()'!H155</f>
        <v>28450</v>
      </c>
      <c r="F15" s="42">
        <f>'CtroExp ()'!I155</f>
        <v>0</v>
      </c>
      <c r="G15" s="42">
        <f>'CtroExp ()'!J155</f>
        <v>0</v>
      </c>
      <c r="H15" s="42">
        <f>'CtroExp ()'!K155</f>
        <v>0</v>
      </c>
      <c r="I15" s="42">
        <f>'CtroExp ()'!Q155</f>
        <v>0</v>
      </c>
      <c r="J15" s="55">
        <f t="shared" si="2"/>
        <v>28450</v>
      </c>
      <c r="K15" s="42">
        <f>'CtroExp ()'!S155</f>
        <v>0</v>
      </c>
      <c r="L15" s="42">
        <f>'CtroExp ()'!W155</f>
        <v>210290.75</v>
      </c>
      <c r="M15" s="42">
        <f>'CtroExp ()'!X155</f>
        <v>0</v>
      </c>
      <c r="N15" s="42">
        <f>'CtroExp ()'!Y155</f>
        <v>0</v>
      </c>
      <c r="O15" s="42">
        <f>'CtroExp ()'!Z155</f>
        <v>0</v>
      </c>
      <c r="P15" s="42">
        <f>'CtroExp ()'!AA155</f>
        <v>14300</v>
      </c>
      <c r="Q15" s="42">
        <f>'CtroExp ()'!AB155</f>
        <v>20908.58</v>
      </c>
      <c r="R15" s="42">
        <f>'CtroExp ()'!AW155</f>
        <v>0</v>
      </c>
      <c r="S15" s="42">
        <f t="shared" si="3"/>
        <v>245499.33000000002</v>
      </c>
    </row>
    <row r="16" spans="1:19" s="44" customFormat="1" ht="11.25" customHeight="1">
      <c r="A16" s="41" t="s">
        <v>230</v>
      </c>
      <c r="B16" s="42">
        <f>'CtroExp ()'!C181</f>
        <v>0</v>
      </c>
      <c r="C16" s="42">
        <f>'CtroExp ()'!D181</f>
        <v>0</v>
      </c>
      <c r="D16" s="42">
        <f>'CtroExp ()'!E181</f>
        <v>0</v>
      </c>
      <c r="E16" s="42">
        <f>'CtroExp ()'!H181</f>
        <v>16010</v>
      </c>
      <c r="F16" s="42">
        <f>'CtroExp ()'!I181</f>
        <v>0</v>
      </c>
      <c r="G16" s="42">
        <f>'CtroExp ()'!J181</f>
        <v>0</v>
      </c>
      <c r="H16" s="42">
        <f>'CtroExp ()'!K181</f>
        <v>0</v>
      </c>
      <c r="I16" s="42">
        <f>'CtroExp ()'!Q181</f>
        <v>0</v>
      </c>
      <c r="J16" s="55">
        <f t="shared" si="2"/>
        <v>16010</v>
      </c>
      <c r="K16" s="42">
        <f>'CtroExp ()'!S181</f>
        <v>0</v>
      </c>
      <c r="L16" s="42">
        <f>'CtroExp ()'!W181</f>
        <v>93680</v>
      </c>
      <c r="M16" s="42">
        <f>'CtroExp ()'!X181</f>
        <v>0</v>
      </c>
      <c r="N16" s="42">
        <f>'CtroExp ()'!Y181</f>
        <v>0</v>
      </c>
      <c r="O16" s="42">
        <f>'CtroExp ()'!Z181</f>
        <v>0</v>
      </c>
      <c r="P16" s="42">
        <f>'CtroExp ()'!AA181</f>
        <v>0</v>
      </c>
      <c r="Q16" s="42">
        <f>'CtroExp ()'!AB181</f>
        <v>0</v>
      </c>
      <c r="R16" s="42">
        <f>'CtroExp ()'!AW181</f>
        <v>0</v>
      </c>
      <c r="S16" s="42">
        <f t="shared" si="3"/>
        <v>93680</v>
      </c>
    </row>
    <row r="17" spans="1:19" s="44" customFormat="1" ht="11.25" customHeight="1">
      <c r="A17" s="41" t="s">
        <v>17</v>
      </c>
      <c r="B17" s="42">
        <f>'CtroExp ()'!C194</f>
        <v>0</v>
      </c>
      <c r="C17" s="42">
        <f>'CtroExp ()'!D194</f>
        <v>0</v>
      </c>
      <c r="D17" s="42">
        <f>'CtroExp ()'!E194</f>
        <v>0</v>
      </c>
      <c r="E17" s="42">
        <f>'CtroExp ()'!H194</f>
        <v>0</v>
      </c>
      <c r="F17" s="42">
        <f>'CtroExp ()'!I194</f>
        <v>0</v>
      </c>
      <c r="G17" s="42">
        <f>'CtroExp ()'!J194</f>
        <v>0</v>
      </c>
      <c r="H17" s="42">
        <f>'CtroExp ()'!K194</f>
        <v>0</v>
      </c>
      <c r="I17" s="42">
        <f>'CtroExp ()'!Q194</f>
        <v>0</v>
      </c>
      <c r="J17" s="55">
        <f t="shared" si="2"/>
        <v>0</v>
      </c>
      <c r="K17" s="42">
        <f>'CtroExp ()'!S194</f>
        <v>0</v>
      </c>
      <c r="L17" s="42">
        <f>'CtroExp ()'!W194</f>
        <v>0</v>
      </c>
      <c r="M17" s="42">
        <f>'CtroExp ()'!X194</f>
        <v>0</v>
      </c>
      <c r="N17" s="42">
        <f>'CtroExp ()'!Y194</f>
        <v>0</v>
      </c>
      <c r="O17" s="42">
        <f>'CtroExp ()'!Z194</f>
        <v>0</v>
      </c>
      <c r="P17" s="42">
        <f>'CtroExp ()'!AA194</f>
        <v>0</v>
      </c>
      <c r="Q17" s="42">
        <f>'CtroExp ()'!AB194</f>
        <v>0</v>
      </c>
      <c r="R17" s="42">
        <f>'CtroExp ()'!AW194</f>
        <v>0</v>
      </c>
      <c r="S17" s="42">
        <f t="shared" si="3"/>
        <v>0</v>
      </c>
    </row>
    <row r="18" spans="1:19" s="44" customFormat="1" ht="11.25" customHeight="1">
      <c r="A18" s="42" t="s">
        <v>90</v>
      </c>
      <c r="B18" s="42">
        <f>'CtroExp ()'!C220</f>
        <v>0</v>
      </c>
      <c r="C18" s="42">
        <f>'CtroExp ()'!D220</f>
        <v>0</v>
      </c>
      <c r="D18" s="42">
        <f>'CtroExp ()'!E220</f>
        <v>0</v>
      </c>
      <c r="E18" s="42">
        <f>'CtroExp ()'!H220</f>
        <v>0</v>
      </c>
      <c r="F18" s="42">
        <f>'CtroExp ()'!I220</f>
        <v>0</v>
      </c>
      <c r="G18" s="42">
        <f>'CtroExp ()'!J220</f>
        <v>0</v>
      </c>
      <c r="H18" s="42">
        <f>'CtroExp ()'!K220</f>
        <v>0</v>
      </c>
      <c r="I18" s="42">
        <f>'CtroExp ()'!Q220</f>
        <v>0</v>
      </c>
      <c r="J18" s="55">
        <f t="shared" si="2"/>
        <v>0</v>
      </c>
      <c r="K18" s="42">
        <f>'CtroExp ()'!S220</f>
        <v>0</v>
      </c>
      <c r="L18" s="42">
        <f>'CtroExp ()'!W220</f>
        <v>0</v>
      </c>
      <c r="M18" s="42">
        <f>'CtroExp ()'!X220</f>
        <v>0</v>
      </c>
      <c r="N18" s="42">
        <f>'CtroExp ()'!Y220</f>
        <v>0</v>
      </c>
      <c r="O18" s="42">
        <f>'CtroExp ()'!Z220</f>
        <v>0</v>
      </c>
      <c r="P18" s="42">
        <f>'CtroExp ()'!AA220</f>
        <v>0</v>
      </c>
      <c r="Q18" s="42">
        <f>'CtroExp ()'!AB220</f>
        <v>0</v>
      </c>
      <c r="R18" s="42">
        <f>'CtroExp ()'!AW220</f>
        <v>0</v>
      </c>
      <c r="S18" s="42">
        <f t="shared" si="3"/>
        <v>0</v>
      </c>
    </row>
    <row r="19" spans="1:19" s="44" customFormat="1" ht="11.25" customHeight="1">
      <c r="A19" s="48" t="s">
        <v>133</v>
      </c>
      <c r="B19" s="42">
        <f>'CtroExp ()'!C233</f>
        <v>0</v>
      </c>
      <c r="C19" s="42">
        <f>'CtroExp ()'!D233</f>
        <v>0</v>
      </c>
      <c r="D19" s="42">
        <f>'CtroExp ()'!E233</f>
        <v>0</v>
      </c>
      <c r="E19" s="42">
        <f>'CtroExp ()'!H233</f>
        <v>8000</v>
      </c>
      <c r="F19" s="42">
        <f>'CtroExp ()'!I233</f>
        <v>0</v>
      </c>
      <c r="G19" s="42">
        <f>'CtroExp ()'!J233</f>
        <v>0</v>
      </c>
      <c r="H19" s="42">
        <f>'CtroExp ()'!K233</f>
        <v>0</v>
      </c>
      <c r="I19" s="42">
        <f>'CtroExp ()'!Q233</f>
        <v>0</v>
      </c>
      <c r="J19" s="55">
        <f t="shared" si="2"/>
        <v>8000</v>
      </c>
      <c r="K19" s="42">
        <f>'CtroExp ()'!S233</f>
        <v>44300</v>
      </c>
      <c r="L19" s="42">
        <f>'CtroExp ()'!W233</f>
        <v>0</v>
      </c>
      <c r="M19" s="42">
        <f>'CtroExp ()'!X233</f>
        <v>0</v>
      </c>
      <c r="N19" s="42">
        <f>'CtroExp ()'!Y233</f>
        <v>0</v>
      </c>
      <c r="O19" s="42">
        <f>'CtroExp ()'!Z233</f>
        <v>0</v>
      </c>
      <c r="P19" s="42">
        <f>'CtroExp ()'!AA233</f>
        <v>0</v>
      </c>
      <c r="Q19" s="42">
        <f>'CtroExp ()'!AB233</f>
        <v>0</v>
      </c>
      <c r="R19" s="42">
        <f>'CtroExp ()'!AW233</f>
        <v>0</v>
      </c>
      <c r="S19" s="42">
        <f t="shared" si="3"/>
        <v>44300</v>
      </c>
    </row>
    <row r="20" spans="1:19" s="44" customFormat="1" ht="11.25" customHeight="1">
      <c r="A20" s="46" t="s">
        <v>165</v>
      </c>
      <c r="B20" s="42">
        <f>'CtroExp ()'!C246</f>
        <v>0</v>
      </c>
      <c r="C20" s="42">
        <f>'CtroExp ()'!D246</f>
        <v>0</v>
      </c>
      <c r="D20" s="42">
        <f>'CtroExp ()'!E246</f>
        <v>0</v>
      </c>
      <c r="E20" s="42">
        <f>'CtroExp ()'!H246</f>
        <v>0</v>
      </c>
      <c r="F20" s="42">
        <f>'CtroExp ()'!I246</f>
        <v>0</v>
      </c>
      <c r="G20" s="42">
        <f>'CtroExp ()'!J246</f>
        <v>0</v>
      </c>
      <c r="H20" s="42">
        <f>'CtroExp ()'!K246</f>
        <v>0</v>
      </c>
      <c r="I20" s="42">
        <f>'CtroExp ()'!Q246</f>
        <v>0</v>
      </c>
      <c r="J20" s="55">
        <f t="shared" si="2"/>
        <v>0</v>
      </c>
      <c r="K20" s="42">
        <f>'CtroExp ()'!S246</f>
        <v>0</v>
      </c>
      <c r="L20" s="42">
        <f>'CtroExp ()'!W246</f>
        <v>0</v>
      </c>
      <c r="M20" s="42">
        <f>'CtroExp ()'!X246</f>
        <v>0</v>
      </c>
      <c r="N20" s="42">
        <f>'CtroExp ()'!Y246</f>
        <v>0</v>
      </c>
      <c r="O20" s="42">
        <f>'CtroExp ()'!Z246</f>
        <v>0</v>
      </c>
      <c r="P20" s="42">
        <f>'CtroExp ()'!AA246</f>
        <v>0</v>
      </c>
      <c r="Q20" s="42">
        <f>'CtroExp ()'!AB246</f>
        <v>0</v>
      </c>
      <c r="R20" s="42">
        <f>'CtroExp ()'!AW246</f>
        <v>0</v>
      </c>
      <c r="S20" s="42">
        <f t="shared" si="3"/>
        <v>0</v>
      </c>
    </row>
    <row r="21" spans="1:19" s="2" customFormat="1" ht="12" customHeight="1">
      <c r="A21" s="14" t="s">
        <v>16</v>
      </c>
      <c r="B21" s="14">
        <f aca="true" t="shared" si="4" ref="B21:S21">SUM(B4:B20)</f>
        <v>4500</v>
      </c>
      <c r="C21" s="14">
        <f t="shared" si="4"/>
        <v>7500</v>
      </c>
      <c r="D21" s="14">
        <f t="shared" si="4"/>
        <v>0</v>
      </c>
      <c r="E21" s="14">
        <f t="shared" si="4"/>
        <v>357347.70999999996</v>
      </c>
      <c r="F21" s="14">
        <f t="shared" si="4"/>
        <v>0</v>
      </c>
      <c r="G21" s="14">
        <f t="shared" si="4"/>
        <v>0</v>
      </c>
      <c r="H21" s="14">
        <f t="shared" si="4"/>
        <v>0</v>
      </c>
      <c r="I21" s="14">
        <f t="shared" si="4"/>
        <v>5044.36</v>
      </c>
      <c r="J21" s="16">
        <f t="shared" si="4"/>
        <v>374392.06999999995</v>
      </c>
      <c r="K21" s="17">
        <f t="shared" si="4"/>
        <v>44300</v>
      </c>
      <c r="L21" s="14">
        <f t="shared" si="4"/>
        <v>2225437.3949999996</v>
      </c>
      <c r="M21" s="14">
        <f t="shared" si="4"/>
        <v>33573</v>
      </c>
      <c r="N21" s="14">
        <f t="shared" si="4"/>
        <v>0</v>
      </c>
      <c r="O21" s="14">
        <f t="shared" si="4"/>
        <v>0</v>
      </c>
      <c r="P21" s="14">
        <f t="shared" si="4"/>
        <v>56410.559</v>
      </c>
      <c r="Q21" s="14">
        <f t="shared" si="4"/>
        <v>161165.42500000005</v>
      </c>
      <c r="R21" s="14">
        <f t="shared" si="4"/>
        <v>7954.758</v>
      </c>
      <c r="S21" s="14">
        <f t="shared" si="4"/>
        <v>2528841.137</v>
      </c>
    </row>
    <row r="22" ht="18" customHeight="1">
      <c r="A22" s="92" t="s">
        <v>187</v>
      </c>
    </row>
    <row r="23" spans="1:19" ht="28.5" customHeight="1">
      <c r="A23" s="18" t="s">
        <v>23</v>
      </c>
      <c r="B23" s="9" t="s">
        <v>42</v>
      </c>
      <c r="C23" s="9" t="s">
        <v>43</v>
      </c>
      <c r="D23" s="9" t="s">
        <v>107</v>
      </c>
      <c r="E23" s="9" t="s">
        <v>44</v>
      </c>
      <c r="F23" s="9" t="s">
        <v>73</v>
      </c>
      <c r="G23" s="9" t="s">
        <v>45</v>
      </c>
      <c r="H23" s="9" t="s">
        <v>95</v>
      </c>
      <c r="I23" s="10" t="s">
        <v>67</v>
      </c>
      <c r="J23" s="15" t="s">
        <v>48</v>
      </c>
      <c r="K23" s="12" t="s">
        <v>35</v>
      </c>
      <c r="L23" s="11" t="s">
        <v>34</v>
      </c>
      <c r="M23" s="11" t="s">
        <v>36</v>
      </c>
      <c r="N23" s="11" t="s">
        <v>37</v>
      </c>
      <c r="O23" s="11" t="s">
        <v>38</v>
      </c>
      <c r="P23" s="11" t="s">
        <v>116</v>
      </c>
      <c r="Q23" s="11" t="s">
        <v>49</v>
      </c>
      <c r="R23" s="13" t="s">
        <v>68</v>
      </c>
      <c r="S23" s="11" t="s">
        <v>47</v>
      </c>
    </row>
    <row r="24" spans="1:19" s="44" customFormat="1" ht="12" customHeight="1">
      <c r="A24" s="62" t="s">
        <v>87</v>
      </c>
      <c r="B24" s="41">
        <f>SUM('CtroExp ()'!C2:C12)</f>
        <v>0</v>
      </c>
      <c r="C24" s="41">
        <f>SUM('CtroExp ()'!D2:D12)</f>
        <v>0</v>
      </c>
      <c r="D24" s="41">
        <f>SUM('CtroExp ()'!E2:E12)</f>
        <v>0</v>
      </c>
      <c r="E24" s="41">
        <f>SUM('CtroExp ()'!H2:H12)</f>
        <v>263310</v>
      </c>
      <c r="F24" s="41">
        <f>SUM('CtroExp ()'!I2:I12)</f>
        <v>0</v>
      </c>
      <c r="G24" s="41">
        <f>SUM('CtroExp ()'!J2:J12)</f>
        <v>0</v>
      </c>
      <c r="H24" s="41">
        <f>SUM('CtroExp ()'!K2:K12)</f>
        <v>0</v>
      </c>
      <c r="I24" s="41">
        <f>SUM('CtroExp ()'!Q2:Q12)</f>
        <v>0</v>
      </c>
      <c r="J24" s="43">
        <f>SUM(B25:I25)</f>
        <v>1400746.85</v>
      </c>
      <c r="K24" s="41">
        <f>SUM('CtroExp ()'!S2:S12)</f>
        <v>0</v>
      </c>
      <c r="L24" s="41">
        <f>SUM('CtroExp ()'!W2:W12)</f>
        <v>1346032</v>
      </c>
      <c r="M24" s="41">
        <f>SUM('CtroExp ()'!X2:X12)</f>
        <v>0</v>
      </c>
      <c r="N24" s="41">
        <f>SUM('CtroExp ()'!Y2:Y12)</f>
        <v>0</v>
      </c>
      <c r="O24" s="41">
        <f>SUM('CtroExp ()'!Z2:Z12)</f>
        <v>0</v>
      </c>
      <c r="P24" s="41">
        <f>SUM('CtroExp ()'!AA2:AA12)</f>
        <v>0</v>
      </c>
      <c r="Q24" s="41">
        <f>SUM('CtroExp ()'!AB2:AB12)</f>
        <v>90018</v>
      </c>
      <c r="R24" s="41">
        <f>SUM('CtroExp ()'!AW2:AW12)</f>
        <v>0</v>
      </c>
      <c r="S24" s="41">
        <f>SUM(K25:R25)</f>
        <v>5794805.069999999</v>
      </c>
    </row>
    <row r="25" spans="1:19" s="44" customFormat="1" ht="17.25" customHeight="1">
      <c r="A25" s="62" t="s">
        <v>148</v>
      </c>
      <c r="B25" s="62">
        <f>SUM('CtroExp ()'!C15:C25)</f>
        <v>0</v>
      </c>
      <c r="C25" s="62">
        <f>SUM('CtroExp ()'!D15:D25)</f>
        <v>0</v>
      </c>
      <c r="D25" s="62">
        <f>SUM('CtroExp ()'!E15:E25)</f>
        <v>0</v>
      </c>
      <c r="E25" s="62">
        <f>SUM('CtroExp ()'!H15:H25)</f>
        <v>1400746.85</v>
      </c>
      <c r="F25" s="62">
        <f>SUM('CtroExp ()'!I15:I25)</f>
        <v>0</v>
      </c>
      <c r="G25" s="62">
        <f>SUM('CtroExp ()'!J15:J25)</f>
        <v>0</v>
      </c>
      <c r="H25" s="62">
        <f>SUM('CtroExp ()'!K15:K25)</f>
        <v>0</v>
      </c>
      <c r="I25" s="62">
        <f>SUM('CtroExp ()'!Q15:Q25)</f>
        <v>0</v>
      </c>
      <c r="J25" s="111">
        <f aca="true" t="shared" si="5" ref="J25:J40">SUM(B25:I25)</f>
        <v>1400746.85</v>
      </c>
      <c r="K25" s="62">
        <f>SUM('CtroExp ()'!S15:S25)</f>
        <v>0</v>
      </c>
      <c r="L25" s="62">
        <f>SUM('CtroExp ()'!W15:W25)</f>
        <v>5115231.4399999995</v>
      </c>
      <c r="M25" s="62">
        <f>SUM('CtroExp ()'!X15:X25)</f>
        <v>0</v>
      </c>
      <c r="N25" s="62">
        <f>SUM('CtroExp ()'!Y15:Y25)</f>
        <v>0</v>
      </c>
      <c r="O25" s="62">
        <f>SUM('CtroExp ()'!Z15:Z25)</f>
        <v>0</v>
      </c>
      <c r="P25" s="62">
        <f>SUM('CtroExp ()'!AA15:AA25)</f>
        <v>0</v>
      </c>
      <c r="Q25" s="41">
        <f>SUM('CtroExp ()'!AB15:AB25)</f>
        <v>636011.2999999999</v>
      </c>
      <c r="R25" s="41">
        <f>SUM('CtroExp ()'!AW15:AW25)</f>
        <v>43562.33</v>
      </c>
      <c r="S25" s="41">
        <f aca="true" t="shared" si="6" ref="S25:S40">SUM(K25:R25)</f>
        <v>5794805.069999999</v>
      </c>
    </row>
    <row r="26" spans="1:19" s="44" customFormat="1" ht="11.25" customHeight="1">
      <c r="A26" s="41" t="s">
        <v>155</v>
      </c>
      <c r="B26" s="41">
        <f>SUM('CtroExp ()'!C28:C38)</f>
        <v>0</v>
      </c>
      <c r="C26" s="41">
        <f>SUM('CtroExp ()'!D28:D38)</f>
        <v>0</v>
      </c>
      <c r="D26" s="41">
        <f>SUM('CtroExp ()'!E28:E38)</f>
        <v>0</v>
      </c>
      <c r="E26" s="42">
        <f>SUM('CtroExp ()'!H28:H38)</f>
        <v>287433</v>
      </c>
      <c r="F26" s="41">
        <f>SUM('CtroExp ()'!I28:I38)</f>
        <v>0</v>
      </c>
      <c r="G26" s="41">
        <f>SUM('CtroExp ()'!J28:J38)</f>
        <v>0</v>
      </c>
      <c r="H26" s="41">
        <f>SUM('CtroExp ()'!K28:K38)</f>
        <v>0</v>
      </c>
      <c r="I26" s="41">
        <f>SUM('CtroExp ()'!Q28:Q38)</f>
        <v>0</v>
      </c>
      <c r="J26" s="43">
        <f t="shared" si="5"/>
        <v>287433</v>
      </c>
      <c r="K26" s="41">
        <f>SUM('CtroExp ()'!S28:S38)</f>
        <v>0</v>
      </c>
      <c r="L26" s="41">
        <f>SUM('CtroExp ()'!W28:W38)</f>
        <v>1452850</v>
      </c>
      <c r="M26" s="41">
        <f>SUM('CtroExp ()'!X28:X38)</f>
        <v>8200</v>
      </c>
      <c r="N26" s="41">
        <f>SUM('CtroExp ()'!Y28:Y38)</f>
        <v>0</v>
      </c>
      <c r="O26" s="41">
        <f>SUM('CtroExp ()'!Z28:Z38)</f>
        <v>0</v>
      </c>
      <c r="P26" s="41">
        <f>SUM('CtroExp ()'!AA28:AA38)</f>
        <v>36000.270000000004</v>
      </c>
      <c r="Q26" s="41">
        <f>SUM('CtroExp ()'!AB28:AB38)</f>
        <v>90317</v>
      </c>
      <c r="R26" s="41">
        <f>SUM('CtroExp ()'!AW28:AW38)</f>
        <v>0</v>
      </c>
      <c r="S26" s="41">
        <f t="shared" si="6"/>
        <v>1587367.27</v>
      </c>
    </row>
    <row r="27" spans="1:19" s="44" customFormat="1" ht="11.25" customHeight="1">
      <c r="A27" s="41" t="s">
        <v>10</v>
      </c>
      <c r="B27" s="41">
        <f>SUM('CtroExp ()'!C41:C51)</f>
        <v>0</v>
      </c>
      <c r="C27" s="41">
        <f>SUM('CtroExp ()'!D41:D51)</f>
        <v>0</v>
      </c>
      <c r="D27" s="41">
        <f>SUM('CtroExp ()'!E41:E51)</f>
        <v>0</v>
      </c>
      <c r="E27" s="41">
        <f>SUM('CtroExp ()'!H41:H51)</f>
        <v>1187720.8900000001</v>
      </c>
      <c r="F27" s="41">
        <f>SUM('CtroExp ()'!I41:I51)</f>
        <v>0</v>
      </c>
      <c r="G27" s="41">
        <f>SUM('CtroExp ()'!J41:J51)</f>
        <v>0</v>
      </c>
      <c r="H27" s="41">
        <f>SUM('CtroExp ()'!K41:K51)</f>
        <v>0</v>
      </c>
      <c r="I27" s="41">
        <f>SUM('CtroExp ()'!Q41:Q51)</f>
        <v>5000</v>
      </c>
      <c r="J27" s="43">
        <f t="shared" si="5"/>
        <v>1192720.8900000001</v>
      </c>
      <c r="K27" s="41">
        <f>SUM('CtroExp ()'!S41:S51)</f>
        <v>0</v>
      </c>
      <c r="L27" s="41">
        <f>SUM('CtroExp ()'!W41:W51)</f>
        <v>6600635.240000001</v>
      </c>
      <c r="M27" s="41">
        <f>SUM('CtroExp ()'!X41:X51)</f>
        <v>200677.44</v>
      </c>
      <c r="N27" s="41">
        <f>SUM('CtroExp ()'!Y41:Y51)</f>
        <v>0</v>
      </c>
      <c r="O27" s="41">
        <f>SUM('CtroExp ()'!Z41:Z51)</f>
        <v>0</v>
      </c>
      <c r="P27" s="41">
        <f>SUM('CtroExp ()'!AA41:AA51)</f>
        <v>346555.859</v>
      </c>
      <c r="Q27" s="41">
        <f>SUM('CtroExp ()'!AB41:AB51)</f>
        <v>485295.46</v>
      </c>
      <c r="R27" s="41">
        <f>SUM('CtroExp ()'!AW41:AW51)</f>
        <v>31433.824999999997</v>
      </c>
      <c r="S27" s="41">
        <f t="shared" si="6"/>
        <v>7664597.824000002</v>
      </c>
    </row>
    <row r="28" spans="1:19" s="44" customFormat="1" ht="11.25" customHeight="1">
      <c r="A28" s="41" t="s">
        <v>11</v>
      </c>
      <c r="B28" s="41">
        <f>SUM('CtroExp ()'!C54:C64)</f>
        <v>0</v>
      </c>
      <c r="C28" s="41">
        <f>SUM('CtroExp ()'!D54:D64)</f>
        <v>0</v>
      </c>
      <c r="D28" s="41">
        <f>SUM('CtroExp ()'!E54:E64)</f>
        <v>0</v>
      </c>
      <c r="E28" s="41">
        <f>SUM('CtroExp ()'!H54:H64)</f>
        <v>198499</v>
      </c>
      <c r="F28" s="41">
        <f>SUM('CtroExp ()'!I54:I64)</f>
        <v>0</v>
      </c>
      <c r="G28" s="41">
        <f>SUM('CtroExp ()'!J54:J64)</f>
        <v>0</v>
      </c>
      <c r="H28" s="41">
        <f>SUM('CtroExp ()'!K54:K64)</f>
        <v>0</v>
      </c>
      <c r="I28" s="41">
        <f>SUM('CtroExp ()'!L54:L64)</f>
        <v>0</v>
      </c>
      <c r="J28" s="43">
        <f t="shared" si="5"/>
        <v>198499</v>
      </c>
      <c r="K28" s="41">
        <f>SUM('CtroExp ()'!S54:S64)</f>
        <v>394808.255</v>
      </c>
      <c r="L28" s="41">
        <f>SUM('CtroExp ()'!W54:W64)</f>
        <v>1526659.44</v>
      </c>
      <c r="M28" s="41">
        <f>SUM('CtroExp ()'!X54:X64)</f>
        <v>0</v>
      </c>
      <c r="N28" s="41">
        <f>SUM('CtroExp ()'!Y54:Y64)</f>
        <v>0</v>
      </c>
      <c r="O28" s="41">
        <f>SUM('CtroExp ()'!Z54:Z64)</f>
        <v>0</v>
      </c>
      <c r="P28" s="41">
        <f>SUM('CtroExp ()'!AA54:AA64)</f>
        <v>0</v>
      </c>
      <c r="Q28" s="41">
        <f>SUM('CtroExp ()'!AB54:AB64)</f>
        <v>12196.08</v>
      </c>
      <c r="R28" s="41">
        <f>SUM('CtroExp ()'!AW54:AW64)</f>
        <v>0</v>
      </c>
      <c r="S28" s="41">
        <f t="shared" si="6"/>
        <v>1933663.775</v>
      </c>
    </row>
    <row r="29" spans="1:19" s="44" customFormat="1" ht="11.25" customHeight="1">
      <c r="A29" s="42" t="s">
        <v>164</v>
      </c>
      <c r="B29" s="41">
        <f>SUM('CtroExp ()'!C67:C77)</f>
        <v>0</v>
      </c>
      <c r="C29" s="41">
        <f>SUM('CtroExp ()'!D67:D77)</f>
        <v>140926</v>
      </c>
      <c r="D29" s="41">
        <f>SUM('CtroExp ()'!E67:E77)</f>
        <v>0</v>
      </c>
      <c r="E29" s="41">
        <f>SUM('CtroExp ()'!H67:H77)</f>
        <v>213319.021</v>
      </c>
      <c r="F29" s="41">
        <f>SUM('CtroExp ()'!I67:I77)</f>
        <v>0</v>
      </c>
      <c r="G29" s="41">
        <f>SUM('CtroExp ()'!J67:J77)</f>
        <v>0</v>
      </c>
      <c r="H29" s="41">
        <f>SUM('CtroExp ()'!K67:K77)</f>
        <v>0</v>
      </c>
      <c r="I29" s="41">
        <f>SUM('CtroExp ()'!Q67:Q77)</f>
        <v>0</v>
      </c>
      <c r="J29" s="43">
        <f t="shared" si="5"/>
        <v>354245.021</v>
      </c>
      <c r="K29" s="41">
        <f>SUM('CtroExp ()'!S67:S77)</f>
        <v>0</v>
      </c>
      <c r="L29" s="41">
        <f>SUM('CtroExp ()'!W67:W77)</f>
        <v>785413</v>
      </c>
      <c r="M29" s="41">
        <f>SUM('CtroExp ()'!X67:X77)</f>
        <v>135965</v>
      </c>
      <c r="N29" s="41">
        <f>SUM('CtroExp ()'!Y67:Y77)</f>
        <v>0</v>
      </c>
      <c r="O29" s="41">
        <f>SUM('CtroExp ()'!Z67:Z77)</f>
        <v>0</v>
      </c>
      <c r="P29" s="41">
        <f>SUM('CtroExp ()'!AA67:AA77)</f>
        <v>0</v>
      </c>
      <c r="Q29" s="41">
        <f>SUM('CtroExp ()'!AB67:AB77)</f>
        <v>59495</v>
      </c>
      <c r="R29" s="41">
        <f>SUM('CtroExp ()'!AW67:AW77)</f>
        <v>4200</v>
      </c>
      <c r="S29" s="41">
        <f t="shared" si="6"/>
        <v>985073</v>
      </c>
    </row>
    <row r="30" spans="1:19" s="45" customFormat="1" ht="11.25" customHeight="1">
      <c r="A30" s="42" t="s">
        <v>167</v>
      </c>
      <c r="B30" s="41">
        <f>SUM('CtroExp ()'!C80:C90)</f>
        <v>0</v>
      </c>
      <c r="C30" s="41">
        <f>SUM('CtroExp ()'!D80:D90)</f>
        <v>0</v>
      </c>
      <c r="D30" s="41">
        <f>SUM('CtroExp ()'!E80:E90)</f>
        <v>0</v>
      </c>
      <c r="E30" s="41">
        <f>SUM('CtroExp ()'!H80:H90)</f>
        <v>176739.484</v>
      </c>
      <c r="F30" s="41">
        <f>SUM('CtroExp ()'!I80:I90)</f>
        <v>0</v>
      </c>
      <c r="G30" s="41">
        <f>SUM('CtroExp ()'!J80:J90)</f>
        <v>0</v>
      </c>
      <c r="H30" s="41">
        <f>SUM('CtroExp ()'!K80:K90)</f>
        <v>0</v>
      </c>
      <c r="I30" s="41">
        <f>SUM('CtroExp ()'!Q80:Q90)</f>
        <v>0</v>
      </c>
      <c r="J30" s="43">
        <f t="shared" si="5"/>
        <v>176739.484</v>
      </c>
      <c r="K30" s="41">
        <f>SUM('CtroExp ()'!S80:S90)</f>
        <v>0</v>
      </c>
      <c r="L30" s="41">
        <f>SUM('CtroExp ()'!W80:W90)</f>
        <v>266136.96</v>
      </c>
      <c r="M30" s="41">
        <f>SUM('CtroExp ()'!X80:X90)</f>
        <v>0</v>
      </c>
      <c r="N30" s="41">
        <f>SUM('CtroExp ()'!Y80:Y90)</f>
        <v>0</v>
      </c>
      <c r="O30" s="41">
        <f>SUM('CtroExp ()'!Z80:Z90)</f>
        <v>0</v>
      </c>
      <c r="P30" s="41">
        <f>SUM('CtroExp ()'!AA80:AA90)</f>
        <v>0</v>
      </c>
      <c r="Q30" s="41">
        <f>SUM('CtroExp ()'!AB80:AB90)</f>
        <v>3061.05</v>
      </c>
      <c r="R30" s="41">
        <f>SUM('CtroExp ()'!AW80:AW90)</f>
        <v>0</v>
      </c>
      <c r="S30" s="41">
        <f t="shared" si="6"/>
        <v>269198.01</v>
      </c>
    </row>
    <row r="31" spans="1:19" s="44" customFormat="1" ht="11.25" customHeight="1">
      <c r="A31" s="41" t="s">
        <v>12</v>
      </c>
      <c r="B31" s="41">
        <f>SUM('CtroExp ()'!C93:C103)</f>
        <v>0</v>
      </c>
      <c r="C31" s="41">
        <f>SUM('CtroExp ()'!D93:D103)</f>
        <v>28566.47</v>
      </c>
      <c r="D31" s="41">
        <f>SUM('CtroExp ()'!E93:E103)</f>
        <v>0</v>
      </c>
      <c r="E31" s="41">
        <f>SUM('CtroExp ()'!H93:H103)</f>
        <v>34772.03999999999</v>
      </c>
      <c r="F31" s="41">
        <f>SUM('CtroExp ()'!I93:I103)</f>
        <v>0</v>
      </c>
      <c r="G31" s="41">
        <f>SUM('CtroExp ()'!J93:J103)</f>
        <v>0</v>
      </c>
      <c r="H31" s="41">
        <f>SUM('CtroExp ()'!K93:K103)</f>
        <v>3674</v>
      </c>
      <c r="I31" s="41">
        <f>SUM('CtroExp ()'!Q93:Q103)</f>
        <v>32792.36</v>
      </c>
      <c r="J31" s="43">
        <f t="shared" si="5"/>
        <v>99804.87</v>
      </c>
      <c r="K31" s="41">
        <f>SUM('CtroExp ()'!S93:S103)</f>
        <v>0</v>
      </c>
      <c r="L31" s="41">
        <f>SUM('CtroExp ()'!W93:W103)</f>
        <v>726751</v>
      </c>
      <c r="M31" s="41">
        <f>SUM('CtroExp ()'!X93:X103)</f>
        <v>0</v>
      </c>
      <c r="N31" s="41">
        <f>SUM('CtroExp ()'!Y93:Y103)</f>
        <v>0</v>
      </c>
      <c r="O31" s="41">
        <f>SUM('CtroExp ()'!Z93:Z103)</f>
        <v>0</v>
      </c>
      <c r="P31" s="41">
        <f>SUM('CtroExp ()'!AA93:AA103)</f>
        <v>0</v>
      </c>
      <c r="Q31" s="41">
        <f>SUM('CtroExp ()'!AB93:AB103)</f>
        <v>19570.019999999997</v>
      </c>
      <c r="R31" s="41">
        <f>SUM('CtroExp ()'!AW93:AW103)</f>
        <v>10915.720000000001</v>
      </c>
      <c r="S31" s="41">
        <f t="shared" si="6"/>
        <v>757236.74</v>
      </c>
    </row>
    <row r="32" spans="1:19" s="44" customFormat="1" ht="11.25" customHeight="1">
      <c r="A32" s="42" t="s">
        <v>13</v>
      </c>
      <c r="B32" s="41">
        <f>SUM('CtroExp ()'!C106:C116)</f>
        <v>11340</v>
      </c>
      <c r="C32" s="41">
        <f>SUM('CtroExp ()'!D106:D116)</f>
        <v>0</v>
      </c>
      <c r="D32" s="41">
        <f>SUM('CtroExp ()'!E106:E116)</f>
        <v>0</v>
      </c>
      <c r="E32" s="41">
        <f>SUM('CtroExp ()'!H106:H116)</f>
        <v>0</v>
      </c>
      <c r="F32" s="41">
        <f>SUM('CtroExp ()'!I106:I116)</f>
        <v>0</v>
      </c>
      <c r="G32" s="41">
        <f>SUM('CtroExp ()'!J106:J116)</f>
        <v>0</v>
      </c>
      <c r="H32" s="41">
        <f>SUM('CtroExp ()'!K106:K116)</f>
        <v>0</v>
      </c>
      <c r="I32" s="41">
        <f>SUM('CtroExp ()'!Q106:Q116)</f>
        <v>0</v>
      </c>
      <c r="J32" s="43">
        <f t="shared" si="5"/>
        <v>11340</v>
      </c>
      <c r="K32" s="41">
        <f>SUM('CtroExp ()'!S106:S116)</f>
        <v>0</v>
      </c>
      <c r="L32" s="41">
        <f>SUM('CtroExp ()'!W106:W116)</f>
        <v>0</v>
      </c>
      <c r="M32" s="41">
        <f>SUM('CtroExp ()'!X106:X116)</f>
        <v>0</v>
      </c>
      <c r="N32" s="41">
        <f>SUM('CtroExp ()'!Y106:Y116)</f>
        <v>0</v>
      </c>
      <c r="O32" s="41">
        <f>SUM('CtroExp ()'!Z106:Z116)</f>
        <v>0</v>
      </c>
      <c r="P32" s="41">
        <f>SUM('CtroExp ()'!AA106:AA116)</f>
        <v>0</v>
      </c>
      <c r="Q32" s="41">
        <f>SUM('CtroExp ()'!AB106:AB116)</f>
        <v>0</v>
      </c>
      <c r="R32" s="41">
        <f>SUM('CtroExp ()'!AW106:AW116)</f>
        <v>0</v>
      </c>
      <c r="S32" s="41">
        <f t="shared" si="6"/>
        <v>0</v>
      </c>
    </row>
    <row r="33" spans="1:19" s="44" customFormat="1" ht="11.25" customHeight="1">
      <c r="A33" s="41" t="s">
        <v>14</v>
      </c>
      <c r="B33" s="41">
        <f>SUM('CtroExp ()'!C119:C129)</f>
        <v>9500</v>
      </c>
      <c r="C33" s="41">
        <f>SUM('CtroExp ()'!D119:D129)</f>
        <v>161615</v>
      </c>
      <c r="D33" s="41">
        <f>SUM('CtroExp ()'!E119:E129)</f>
        <v>0</v>
      </c>
      <c r="E33" s="41">
        <f>SUM('CtroExp ()'!H119:H129)</f>
        <v>531108</v>
      </c>
      <c r="F33" s="41">
        <f>SUM('CtroExp ()'!I119:I129)</f>
        <v>0</v>
      </c>
      <c r="G33" s="41">
        <f>SUM('CtroExp ()'!J119:J129)</f>
        <v>0</v>
      </c>
      <c r="H33" s="41">
        <f>SUM('CtroExp ()'!K119:K129)</f>
        <v>0</v>
      </c>
      <c r="I33" s="41">
        <f>SUM('CtroExp ()'!Q119:Q129)</f>
        <v>0</v>
      </c>
      <c r="J33" s="43">
        <f t="shared" si="5"/>
        <v>702223</v>
      </c>
      <c r="K33" s="41">
        <f>SUM('CtroExp ()'!S119:S129)</f>
        <v>0</v>
      </c>
      <c r="L33" s="41">
        <f>SUM('CtroExp ()'!W119:W129)</f>
        <v>3000433</v>
      </c>
      <c r="M33" s="41">
        <f>SUM('CtroExp ()'!X119:X129)</f>
        <v>240221</v>
      </c>
      <c r="N33" s="41">
        <f>SUM('CtroExp ()'!Y119:Y129)</f>
        <v>0</v>
      </c>
      <c r="O33" s="41">
        <f>SUM('CtroExp ()'!Z119:Z129)</f>
        <v>0</v>
      </c>
      <c r="P33" s="41">
        <f>SUM('CtroExp ()'!AA119:AA129)</f>
        <v>338695</v>
      </c>
      <c r="Q33" s="41">
        <f>SUM('CtroExp ()'!AB119:AB129)</f>
        <v>248476</v>
      </c>
      <c r="R33" s="41">
        <f>SUM('CtroExp ()'!AW119:AW129)</f>
        <v>34265</v>
      </c>
      <c r="S33" s="41">
        <f t="shared" si="6"/>
        <v>3862090</v>
      </c>
    </row>
    <row r="34" spans="1:19" s="44" customFormat="1" ht="11.25" customHeight="1">
      <c r="A34" s="41" t="s">
        <v>83</v>
      </c>
      <c r="B34" s="41">
        <f>SUM('CtroExp ()'!C132:C142)</f>
        <v>0</v>
      </c>
      <c r="C34" s="41">
        <f>SUM('CtroExp ()'!D132:D142)</f>
        <v>0</v>
      </c>
      <c r="D34" s="41">
        <f>SUM('CtroExp ()'!E132:E142)</f>
        <v>0</v>
      </c>
      <c r="E34" s="41">
        <f>SUM('CtroExp ()'!H132:H142)</f>
        <v>468845</v>
      </c>
      <c r="F34" s="41">
        <f>SUM('CtroExp ()'!I132:I142)</f>
        <v>0</v>
      </c>
      <c r="G34" s="41">
        <f>SUM('CtroExp ()'!J132:J142)</f>
        <v>0</v>
      </c>
      <c r="H34" s="41">
        <f>SUM('CtroExp ()'!K132:K142)</f>
        <v>0</v>
      </c>
      <c r="I34" s="41">
        <f>SUM('CtroExp ()'!Q132:Q142)</f>
        <v>0</v>
      </c>
      <c r="J34" s="43">
        <f t="shared" si="5"/>
        <v>468845</v>
      </c>
      <c r="K34" s="41">
        <f>SUM('CtroExp ()'!S132:S142)</f>
        <v>0</v>
      </c>
      <c r="L34" s="41">
        <f>SUM('CtroExp ()'!W132:W142)</f>
        <v>2720374</v>
      </c>
      <c r="M34" s="41">
        <f>SUM('CtroExp ()'!X132:X142)</f>
        <v>0</v>
      </c>
      <c r="N34" s="41">
        <f>SUM('CtroExp ()'!Y132:Y142)</f>
        <v>0</v>
      </c>
      <c r="O34" s="41">
        <f>SUM('CtroExp ()'!Z132:Z142)</f>
        <v>0</v>
      </c>
      <c r="P34" s="41">
        <f>SUM('CtroExp ()'!AA132:AA142)</f>
        <v>6415</v>
      </c>
      <c r="Q34" s="41">
        <f>SUM('CtroExp ()'!AB132:AB142)</f>
        <v>174773</v>
      </c>
      <c r="R34" s="41">
        <f>SUM('CtroExp ()'!AW132:AW142)</f>
        <v>22075</v>
      </c>
      <c r="S34" s="41">
        <f t="shared" si="6"/>
        <v>2923637</v>
      </c>
    </row>
    <row r="35" spans="1:19" s="44" customFormat="1" ht="11.25" customHeight="1">
      <c r="A35" s="42" t="s">
        <v>85</v>
      </c>
      <c r="B35" s="41">
        <f>SUM('CtroExp ()'!C145:C155)</f>
        <v>0</v>
      </c>
      <c r="C35" s="41">
        <f>SUM('CtroExp ()'!D145:D155)</f>
        <v>0</v>
      </c>
      <c r="D35" s="41">
        <f>SUM('CtroExp ()'!E145:E155)</f>
        <v>0</v>
      </c>
      <c r="E35" s="41">
        <f>SUM('CtroExp ()'!H145:H155)</f>
        <v>402293.60000000003</v>
      </c>
      <c r="F35" s="41">
        <f>SUM('CtroExp ()'!I145:I155)</f>
        <v>0</v>
      </c>
      <c r="G35" s="41">
        <f>SUM('CtroExp ()'!J145:J155)</f>
        <v>0</v>
      </c>
      <c r="H35" s="41">
        <f>SUM('CtroExp ()'!K145:K155)</f>
        <v>0</v>
      </c>
      <c r="I35" s="41">
        <f>SUM('CtroExp ()'!Q145:Q155)</f>
        <v>0</v>
      </c>
      <c r="J35" s="43">
        <f t="shared" si="5"/>
        <v>402293.60000000003</v>
      </c>
      <c r="K35" s="41">
        <f>SUM('CtroExp ()'!S145:S155)</f>
        <v>0</v>
      </c>
      <c r="L35" s="41">
        <f>SUM('CtroExp ()'!W145:W155)</f>
        <v>2082640.7000000002</v>
      </c>
      <c r="M35" s="41">
        <f>SUM('CtroExp ()'!X145:X155)</f>
        <v>0</v>
      </c>
      <c r="N35" s="41">
        <f>SUM('CtroExp ()'!Y145:Y155)</f>
        <v>0</v>
      </c>
      <c r="O35" s="41">
        <f>SUM('CtroExp ()'!Z145:Z155)</f>
        <v>0</v>
      </c>
      <c r="P35" s="41">
        <f>SUM('CtroExp ()'!AA145:AA155)</f>
        <v>87615.16</v>
      </c>
      <c r="Q35" s="41">
        <f>SUM('CtroExp ()'!AB145:AB155)</f>
        <v>170701.68</v>
      </c>
      <c r="R35" s="41">
        <f>SUM('CtroExp ()'!AW145:AW155)</f>
        <v>0</v>
      </c>
      <c r="S35" s="41">
        <f t="shared" si="6"/>
        <v>2340957.5400000005</v>
      </c>
    </row>
    <row r="36" spans="1:19" s="44" customFormat="1" ht="11.25" customHeight="1">
      <c r="A36" s="41" t="s">
        <v>103</v>
      </c>
      <c r="B36" s="41">
        <f>SUM('CtroExp ()'!C171:C181)</f>
        <v>0</v>
      </c>
      <c r="C36" s="41">
        <f>SUM('CtroExp ()'!D171:D181)</f>
        <v>0</v>
      </c>
      <c r="D36" s="41">
        <f>SUM('CtroExp ()'!E171:E181)</f>
        <v>0</v>
      </c>
      <c r="E36" s="41">
        <f>SUM('CtroExp ()'!H171:H181)</f>
        <v>177478</v>
      </c>
      <c r="F36" s="41">
        <f>SUM('CtroExp ()'!I171:I181)</f>
        <v>0</v>
      </c>
      <c r="G36" s="41">
        <f>SUM('CtroExp ()'!J171:J181)</f>
        <v>0</v>
      </c>
      <c r="H36" s="41">
        <f>SUM('CtroExp ()'!K171:K181)</f>
        <v>0</v>
      </c>
      <c r="I36" s="41">
        <f>SUM('CtroExp ()'!Q171:Q181)</f>
        <v>0</v>
      </c>
      <c r="J36" s="43">
        <f t="shared" si="5"/>
        <v>177478</v>
      </c>
      <c r="K36" s="41">
        <f>SUM('CtroExp ()'!S171:S181)</f>
        <v>0</v>
      </c>
      <c r="L36" s="41">
        <f>SUM('CtroExp ()'!W171:W181)</f>
        <v>1379523</v>
      </c>
      <c r="M36" s="41">
        <f>SUM('CtroExp ()'!X171:X181)</f>
        <v>0</v>
      </c>
      <c r="N36" s="41">
        <f>SUM('CtroExp ()'!Y171:Y181)</f>
        <v>0</v>
      </c>
      <c r="O36" s="41">
        <f>SUM('CtroExp ()'!Z171:Z181)</f>
        <v>0</v>
      </c>
      <c r="P36" s="41">
        <f>SUM('CtroExp ()'!AA171:AA181)</f>
        <v>180000</v>
      </c>
      <c r="Q36" s="41">
        <f>SUM('CtroExp ()'!AB171:AB181)</f>
        <v>111380</v>
      </c>
      <c r="R36" s="41">
        <f>SUM('CtroExp ()'!AW171:AW181)</f>
        <v>24500</v>
      </c>
      <c r="S36" s="41">
        <f t="shared" si="6"/>
        <v>1695403</v>
      </c>
    </row>
    <row r="37" spans="1:19" s="44" customFormat="1" ht="11.25" customHeight="1">
      <c r="A37" s="41" t="s">
        <v>17</v>
      </c>
      <c r="B37" s="41">
        <f>SUM('CtroExp ()'!C184:C194)</f>
        <v>0</v>
      </c>
      <c r="C37" s="41">
        <f>SUM('CtroExp ()'!D184:D194)</f>
        <v>0</v>
      </c>
      <c r="D37" s="41">
        <f>SUM('CtroExp ()'!E184:E194)</f>
        <v>0</v>
      </c>
      <c r="E37" s="41">
        <f>SUM('CtroExp ()'!H184:H194)</f>
        <v>0</v>
      </c>
      <c r="F37" s="41">
        <f>SUM('CtroExp ()'!I184:I194)</f>
        <v>0</v>
      </c>
      <c r="G37" s="41">
        <f>SUM('CtroExp ()'!J184:J194)</f>
        <v>0</v>
      </c>
      <c r="H37" s="41">
        <f>SUM('CtroExp ()'!K184:K194)</f>
        <v>0</v>
      </c>
      <c r="I37" s="41">
        <f>SUM('CtroExp ()'!Q184:Q194)</f>
        <v>0</v>
      </c>
      <c r="J37" s="43">
        <f t="shared" si="5"/>
        <v>0</v>
      </c>
      <c r="K37" s="41">
        <f>SUM('CtroExp ()'!S184:S194)</f>
        <v>0</v>
      </c>
      <c r="L37" s="41">
        <f>SUM('CtroExp ()'!W184:W194)</f>
        <v>0</v>
      </c>
      <c r="M37" s="41">
        <f>SUM('CtroExp ()'!X184:X194)</f>
        <v>0</v>
      </c>
      <c r="N37" s="41">
        <f>SUM('CtroExp ()'!Y184:Y194)</f>
        <v>0</v>
      </c>
      <c r="O37" s="41">
        <f>SUM('CtroExp ()'!Z184:Z194)</f>
        <v>0</v>
      </c>
      <c r="P37" s="41">
        <f>SUM('CtroExp ()'!AA184:AA194)</f>
        <v>0</v>
      </c>
      <c r="Q37" s="41">
        <f>SUM('CtroExp ()'!AB184:AB194)</f>
        <v>0</v>
      </c>
      <c r="R37" s="41">
        <f>SUM('CtroExp ()'!AW184:AW194)</f>
        <v>0</v>
      </c>
      <c r="S37" s="41">
        <f t="shared" si="6"/>
        <v>0</v>
      </c>
    </row>
    <row r="38" spans="1:19" s="44" customFormat="1" ht="11.25" customHeight="1">
      <c r="A38" s="42" t="s">
        <v>90</v>
      </c>
      <c r="B38" s="41">
        <f>SUM('CtroExp ()'!C210:C220)</f>
        <v>0</v>
      </c>
      <c r="C38" s="41">
        <f>SUM('CtroExp ()'!D210:D220)</f>
        <v>0</v>
      </c>
      <c r="D38" s="41">
        <f>SUM('CtroExp ()'!E210:E220)</f>
        <v>0</v>
      </c>
      <c r="E38" s="41">
        <f>SUM('CtroExp ()'!H210:H220)</f>
        <v>0</v>
      </c>
      <c r="F38" s="41">
        <f>SUM('CtroExp ()'!I210:I220)</f>
        <v>0</v>
      </c>
      <c r="G38" s="41">
        <f>SUM('CtroExp ()'!J210:J220)</f>
        <v>0</v>
      </c>
      <c r="H38" s="41">
        <f>SUM('CtroExp ()'!K210:K220)</f>
        <v>0</v>
      </c>
      <c r="I38" s="41">
        <f>SUM('CtroExp ()'!Q210:Q220)</f>
        <v>0</v>
      </c>
      <c r="J38" s="43">
        <f t="shared" si="5"/>
        <v>0</v>
      </c>
      <c r="K38" s="41">
        <f>SUM('CtroExp ()'!S210:S220)</f>
        <v>0</v>
      </c>
      <c r="L38" s="41">
        <f>SUM('CtroExp ()'!W210:W220)</f>
        <v>0</v>
      </c>
      <c r="M38" s="41">
        <f>SUM('CtroExp ()'!X210:X220)</f>
        <v>0</v>
      </c>
      <c r="N38" s="41">
        <f>SUM('CtroExp ()'!Y210:Y220)</f>
        <v>0</v>
      </c>
      <c r="O38" s="41">
        <f>SUM('CtroExp ()'!Z210:Z220)</f>
        <v>0</v>
      </c>
      <c r="P38" s="41">
        <f>SUM('CtroExp ()'!AA210:AA220)</f>
        <v>0</v>
      </c>
      <c r="Q38" s="41">
        <f>SUM('CtroExp ()'!AB210:AB220)</f>
        <v>0</v>
      </c>
      <c r="R38" s="41">
        <f>SUM('CtroExp ()'!AW210:AW220)</f>
        <v>0</v>
      </c>
      <c r="S38" s="41">
        <f t="shared" si="6"/>
        <v>0</v>
      </c>
    </row>
    <row r="39" spans="1:19" s="44" customFormat="1" ht="11.25" customHeight="1">
      <c r="A39" s="48" t="s">
        <v>82</v>
      </c>
      <c r="B39" s="41">
        <f>SUM('CtroExp ()'!C223:C233)</f>
        <v>0</v>
      </c>
      <c r="C39" s="41">
        <f>SUM('CtroExp ()'!D223:D233)</f>
        <v>0</v>
      </c>
      <c r="D39" s="41">
        <f>SUM('CtroExp ()'!E223:E233)</f>
        <v>0</v>
      </c>
      <c r="E39" s="41">
        <f>SUM('CtroExp ()'!H223:H233)</f>
        <v>28700</v>
      </c>
      <c r="F39" s="41">
        <f>SUM('CtroExp ()'!I223:I233)</f>
        <v>0</v>
      </c>
      <c r="G39" s="41">
        <f>SUM('CtroExp ()'!J223:J233)</f>
        <v>0</v>
      </c>
      <c r="H39" s="41">
        <f>SUM('CtroExp ()'!K223:K233)</f>
        <v>0</v>
      </c>
      <c r="I39" s="41">
        <f>SUM('CtroExp ()'!Q223:Q233)</f>
        <v>0</v>
      </c>
      <c r="J39" s="43">
        <f t="shared" si="5"/>
        <v>28700</v>
      </c>
      <c r="K39" s="41">
        <f>SUM('CtroExp ()'!S223:S233)</f>
        <v>273503</v>
      </c>
      <c r="L39" s="41">
        <f>SUM('CtroExp ()'!W223:W233)</f>
        <v>0</v>
      </c>
      <c r="M39" s="41">
        <f>SUM('CtroExp ()'!X223:X233)</f>
        <v>18600</v>
      </c>
      <c r="N39" s="41">
        <f>SUM('CtroExp ()'!Y223:Y233)</f>
        <v>0</v>
      </c>
      <c r="O39" s="41">
        <f>SUM('CtroExp ()'!Z223:Z233)</f>
        <v>0</v>
      </c>
      <c r="P39" s="41">
        <f>SUM('CtroExp ()'!AA223:AA233)</f>
        <v>0</v>
      </c>
      <c r="Q39" s="41">
        <f>SUM('CtroExp ()'!AB223:AB233)</f>
        <v>0</v>
      </c>
      <c r="R39" s="41">
        <f>SUM('CtroExp ()'!AW223:AW233)</f>
        <v>0</v>
      </c>
      <c r="S39" s="41">
        <f t="shared" si="6"/>
        <v>292103</v>
      </c>
    </row>
    <row r="40" spans="1:19" s="44" customFormat="1" ht="11.25" customHeight="1">
      <c r="A40" s="46" t="s">
        <v>140</v>
      </c>
      <c r="B40" s="41">
        <f>SUM('CtroExp ()'!C236:C246)</f>
        <v>0</v>
      </c>
      <c r="C40" s="41">
        <f>SUM('CtroExp ()'!D236:D246)</f>
        <v>0</v>
      </c>
      <c r="D40" s="41">
        <f>SUM('CtroExp ()'!E236:E246)</f>
        <v>0</v>
      </c>
      <c r="E40" s="41">
        <f>SUM('CtroExp ()'!H236:H246)</f>
        <v>0</v>
      </c>
      <c r="F40" s="41">
        <f>SUM('CtroExp ()'!I236:I246)</f>
        <v>0</v>
      </c>
      <c r="G40" s="41">
        <f>SUM('CtroExp ()'!J236:J246)</f>
        <v>0</v>
      </c>
      <c r="H40" s="41">
        <f>SUM('CtroExp ()'!K236:K246)</f>
        <v>0</v>
      </c>
      <c r="I40" s="41">
        <f>SUM('CtroExp ()'!Q236:Q246)</f>
        <v>0</v>
      </c>
      <c r="J40" s="43">
        <f t="shared" si="5"/>
        <v>0</v>
      </c>
      <c r="K40" s="41">
        <f>SUM('CtroExp ()'!S236:S246)</f>
        <v>0</v>
      </c>
      <c r="L40" s="41">
        <f>SUM('CtroExp ()'!W236:W246)</f>
        <v>0</v>
      </c>
      <c r="M40" s="41">
        <f>SUM('CtroExp ()'!X236:X246)</f>
        <v>0</v>
      </c>
      <c r="N40" s="41">
        <f>SUM('CtroExp ()'!Y236:Y246)</f>
        <v>0</v>
      </c>
      <c r="O40" s="41">
        <f>SUM('CtroExp ()'!Z236:Z246)</f>
        <v>0</v>
      </c>
      <c r="P40" s="41">
        <f>SUM('CtroExp ()'!AA236:AA246)</f>
        <v>0</v>
      </c>
      <c r="Q40" s="41">
        <f>SUM('CtroExp ()'!AB236:AB246)</f>
        <v>0</v>
      </c>
      <c r="R40" s="41">
        <f>SUM('CtroExp ()'!AW236:AW246)</f>
        <v>0</v>
      </c>
      <c r="S40" s="41">
        <f t="shared" si="6"/>
        <v>0</v>
      </c>
    </row>
    <row r="41" spans="1:19" ht="12" customHeight="1">
      <c r="A41" s="63" t="s">
        <v>16</v>
      </c>
      <c r="B41" s="63">
        <f>SUM(B24:B40)</f>
        <v>20840</v>
      </c>
      <c r="C41" s="63">
        <f aca="true" t="shared" si="7" ref="C41:S41">SUM(C24:C40)</f>
        <v>331107.47</v>
      </c>
      <c r="D41" s="63">
        <f t="shared" si="7"/>
        <v>0</v>
      </c>
      <c r="E41" s="63">
        <f t="shared" si="7"/>
        <v>5370964.885</v>
      </c>
      <c r="F41" s="63">
        <f t="shared" si="7"/>
        <v>0</v>
      </c>
      <c r="G41" s="63">
        <f t="shared" si="7"/>
        <v>0</v>
      </c>
      <c r="H41" s="63">
        <f t="shared" si="7"/>
        <v>3674</v>
      </c>
      <c r="I41" s="63">
        <f t="shared" si="7"/>
        <v>37792.36</v>
      </c>
      <c r="J41" s="64">
        <f t="shared" si="7"/>
        <v>6901815.5649999995</v>
      </c>
      <c r="K41" s="65">
        <f t="shared" si="7"/>
        <v>668311.255</v>
      </c>
      <c r="L41" s="63">
        <f t="shared" si="7"/>
        <v>27002679.779999997</v>
      </c>
      <c r="M41" s="63">
        <f t="shared" si="7"/>
        <v>603663.44</v>
      </c>
      <c r="N41" s="63">
        <f t="shared" si="7"/>
        <v>0</v>
      </c>
      <c r="O41" s="63">
        <f t="shared" si="7"/>
        <v>0</v>
      </c>
      <c r="P41" s="63">
        <f t="shared" si="7"/>
        <v>995281.289</v>
      </c>
      <c r="Q41" s="63">
        <f t="shared" si="7"/>
        <v>2101294.59</v>
      </c>
      <c r="R41" s="63">
        <f t="shared" si="7"/>
        <v>170951.875</v>
      </c>
      <c r="S41" s="63">
        <f t="shared" si="7"/>
        <v>35900937.299</v>
      </c>
    </row>
    <row r="42" spans="1:19" ht="25.5" customHeight="1">
      <c r="A42" s="146" t="s">
        <v>235</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26.xml><?xml version="1.0" encoding="utf-8"?>
<worksheet xmlns="http://schemas.openxmlformats.org/spreadsheetml/2006/main" xmlns:r="http://schemas.openxmlformats.org/officeDocument/2006/relationships">
  <dimension ref="A1:T49"/>
  <sheetViews>
    <sheetView showGridLines="0" showZeros="0" zoomScalePageLayoutView="0" workbookViewId="0" topLeftCell="A1">
      <selection activeCell="A8" sqref="A8"/>
    </sheetView>
  </sheetViews>
  <sheetFormatPr defaultColWidth="11.00390625" defaultRowHeight="12.75"/>
  <cols>
    <col min="1" max="1" width="13.75390625" style="1" customWidth="1"/>
    <col min="2" max="2" width="6.875" style="1" customWidth="1"/>
    <col min="3" max="4" width="6.25390625" style="1" customWidth="1"/>
    <col min="5" max="5" width="7.375" style="1" customWidth="1"/>
    <col min="6" max="9" width="6.25390625" style="1" customWidth="1"/>
    <col min="10" max="10" width="8.125" style="1" customWidth="1"/>
    <col min="11" max="11" width="6.75390625" style="1" customWidth="1"/>
    <col min="12" max="12" width="7.375" style="1" customWidth="1"/>
    <col min="13" max="15" width="6.25390625" style="1" customWidth="1"/>
    <col min="16" max="17" width="6.625" style="1" customWidth="1"/>
    <col min="18" max="18" width="6.25390625" style="1" customWidth="1"/>
    <col min="19" max="19" width="8.00390625" style="1" customWidth="1"/>
    <col min="20" max="16384" width="11.375" style="1" customWidth="1"/>
  </cols>
  <sheetData>
    <row r="1" ht="14.25" customHeight="1">
      <c r="A1" s="91" t="s">
        <v>41</v>
      </c>
    </row>
    <row r="2" ht="18" customHeight="1">
      <c r="A2" s="93" t="s">
        <v>184</v>
      </c>
    </row>
    <row r="3" spans="1:20" ht="28.5" customHeight="1">
      <c r="A3" s="18" t="s">
        <v>23</v>
      </c>
      <c r="B3" s="107" t="s">
        <v>42</v>
      </c>
      <c r="C3" s="107" t="s">
        <v>43</v>
      </c>
      <c r="D3" s="107" t="s">
        <v>107</v>
      </c>
      <c r="E3" s="107" t="s">
        <v>44</v>
      </c>
      <c r="F3" s="107" t="s">
        <v>73</v>
      </c>
      <c r="G3" s="107" t="s">
        <v>45</v>
      </c>
      <c r="H3" s="107" t="s">
        <v>95</v>
      </c>
      <c r="I3" s="108" t="s">
        <v>168</v>
      </c>
      <c r="J3" s="109" t="s">
        <v>48</v>
      </c>
      <c r="K3" s="110" t="s">
        <v>35</v>
      </c>
      <c r="L3" s="110" t="s">
        <v>34</v>
      </c>
      <c r="M3" s="110" t="s">
        <v>36</v>
      </c>
      <c r="N3" s="110" t="s">
        <v>37</v>
      </c>
      <c r="O3" s="110" t="s">
        <v>38</v>
      </c>
      <c r="P3" s="110" t="s">
        <v>116</v>
      </c>
      <c r="Q3" s="110" t="s">
        <v>49</v>
      </c>
      <c r="R3" s="126" t="s">
        <v>182</v>
      </c>
      <c r="S3" s="110" t="s">
        <v>47</v>
      </c>
      <c r="T3" s="3"/>
    </row>
    <row r="4" spans="1:20" s="44" customFormat="1" ht="12" customHeight="1">
      <c r="A4" s="103" t="s">
        <v>87</v>
      </c>
      <c r="B4" s="41">
        <f>'CtroExp ()'!C13</f>
        <v>0</v>
      </c>
      <c r="C4" s="41">
        <f>'CtroExp ()'!D13</f>
        <v>0</v>
      </c>
      <c r="D4" s="41">
        <f>'CtroExp ()'!E13</f>
        <v>0</v>
      </c>
      <c r="E4" s="41">
        <f>'CtroExp ()'!H13</f>
        <v>0</v>
      </c>
      <c r="F4" s="41">
        <f>'CtroExp ()'!I13</f>
        <v>0</v>
      </c>
      <c r="G4" s="41">
        <f>'CtroExp ()'!J13</f>
        <v>0</v>
      </c>
      <c r="H4" s="41">
        <f>'CtroExp ()'!K13</f>
        <v>0</v>
      </c>
      <c r="I4" s="41">
        <f>'CtroExp ()'!Q13</f>
        <v>0</v>
      </c>
      <c r="J4" s="43">
        <f>SUM(B4:I4)</f>
        <v>0</v>
      </c>
      <c r="K4" s="41">
        <f>'CtroExp ()'!S13</f>
        <v>0</v>
      </c>
      <c r="L4" s="41">
        <f>'CtroExp ()'!W13</f>
        <v>153967</v>
      </c>
      <c r="M4" s="41">
        <f>'CtroExp ()'!X13</f>
        <v>0</v>
      </c>
      <c r="N4" s="41">
        <f>'CtroExp ()'!Y13</f>
        <v>0</v>
      </c>
      <c r="O4" s="41">
        <f>'CtroExp ()'!Z13</f>
        <v>0</v>
      </c>
      <c r="P4" s="41">
        <f>'CtroExp ()'!AA13</f>
        <v>0</v>
      </c>
      <c r="Q4" s="41">
        <f>'CtroExp ()'!AB13</f>
        <v>12000</v>
      </c>
      <c r="R4" s="41">
        <f>'CtroExp ()'!AW13</f>
        <v>0</v>
      </c>
      <c r="S4" s="41">
        <f>SUM(K4:R4)</f>
        <v>165967</v>
      </c>
      <c r="T4" s="49"/>
    </row>
    <row r="5" spans="1:20" s="44" customFormat="1" ht="12" customHeight="1">
      <c r="A5" s="103" t="s">
        <v>148</v>
      </c>
      <c r="B5" s="41">
        <f>'CtroExp ()'!C26</f>
        <v>0</v>
      </c>
      <c r="C5" s="41">
        <f>'CtroExp ()'!D26</f>
        <v>0</v>
      </c>
      <c r="D5" s="41">
        <f>'CtroExp ()'!E26</f>
        <v>0</v>
      </c>
      <c r="E5" s="41">
        <f>'CtroExp ()'!H26</f>
        <v>73214</v>
      </c>
      <c r="F5" s="41">
        <f>'CtroExp ()'!I26</f>
        <v>0</v>
      </c>
      <c r="G5" s="41">
        <f>'CtroExp ()'!J26</f>
        <v>0</v>
      </c>
      <c r="H5" s="41">
        <f>'CtroExp ()'!K26</f>
        <v>0</v>
      </c>
      <c r="I5" s="41">
        <f>'CtroExp ()'!Q26</f>
        <v>0</v>
      </c>
      <c r="J5" s="43">
        <f>SUM(B5:I5)</f>
        <v>73214</v>
      </c>
      <c r="K5" s="41">
        <f>'CtroExp ()'!S26</f>
        <v>0</v>
      </c>
      <c r="L5" s="41">
        <f>'CtroExp ()'!W26</f>
        <v>211536.88</v>
      </c>
      <c r="M5" s="41">
        <f>'CtroExp ()'!X26</f>
        <v>0</v>
      </c>
      <c r="N5" s="41">
        <f>'CtroExp ()'!Y26</f>
        <v>0</v>
      </c>
      <c r="O5" s="41">
        <f>'CtroExp ()'!Z26</f>
        <v>0</v>
      </c>
      <c r="P5" s="41">
        <f>'CtroExp ()'!AA26</f>
        <v>0</v>
      </c>
      <c r="Q5" s="41">
        <f>'CtroExp ()'!AB26</f>
        <v>66347.64</v>
      </c>
      <c r="R5" s="41">
        <f>'CtroExp ()'!AW26</f>
        <v>5018</v>
      </c>
      <c r="S5" s="41">
        <f>SUM(K5:R5)</f>
        <v>282902.52</v>
      </c>
      <c r="T5" s="49"/>
    </row>
    <row r="6" spans="1:20" s="44" customFormat="1" ht="11.25" customHeight="1">
      <c r="A6" s="103" t="s">
        <v>155</v>
      </c>
      <c r="B6" s="41">
        <f>'CtroExp ()'!C39</f>
        <v>0</v>
      </c>
      <c r="C6" s="41">
        <f>'CtroExp ()'!D39</f>
        <v>0</v>
      </c>
      <c r="D6" s="41">
        <f>'CtroExp ()'!E39</f>
        <v>0</v>
      </c>
      <c r="E6" s="41">
        <f>'CtroExp ()'!H39</f>
        <v>40000</v>
      </c>
      <c r="F6" s="41">
        <f>'CtroExp ()'!I39</f>
        <v>0</v>
      </c>
      <c r="G6" s="41">
        <f>'CtroExp ()'!J39</f>
        <v>0</v>
      </c>
      <c r="H6" s="41">
        <f>'CtroExp ()'!K39</f>
        <v>0</v>
      </c>
      <c r="I6" s="41">
        <f>'CtroExp ()'!Q39</f>
        <v>0</v>
      </c>
      <c r="J6" s="43">
        <f>SUM(B6:I6)</f>
        <v>40000</v>
      </c>
      <c r="K6" s="41">
        <f>'CtroExp ()'!S39</f>
        <v>0</v>
      </c>
      <c r="L6" s="41">
        <f>'CtroExp ()'!W39</f>
        <v>147716</v>
      </c>
      <c r="M6" s="41">
        <f>'CtroExp ()'!X39</f>
        <v>0</v>
      </c>
      <c r="N6" s="41">
        <f>'CtroExp ()'!Y39</f>
        <v>0</v>
      </c>
      <c r="O6" s="41">
        <f>'CtroExp ()'!Z39</f>
        <v>0</v>
      </c>
      <c r="P6" s="41">
        <f>'CtroExp ()'!AA39</f>
        <v>25999.99</v>
      </c>
      <c r="Q6" s="41">
        <f>'CtroExp ()'!AB39</f>
        <v>26114</v>
      </c>
      <c r="R6" s="41">
        <f>'CtroExp ()'!AW39</f>
        <v>0</v>
      </c>
      <c r="S6" s="41">
        <f>SUM(K6:R6)</f>
        <v>199829.99</v>
      </c>
      <c r="T6" s="49"/>
    </row>
    <row r="7" spans="1:19" s="44" customFormat="1" ht="11.25" customHeight="1">
      <c r="A7" s="41" t="s">
        <v>10</v>
      </c>
      <c r="B7" s="41">
        <f>'CtroExp ()'!C52</f>
        <v>0</v>
      </c>
      <c r="C7" s="41">
        <f>'CtroExp ()'!D52</f>
        <v>0</v>
      </c>
      <c r="D7" s="41">
        <f>'CtroExp ()'!E52</f>
        <v>0</v>
      </c>
      <c r="E7" s="41">
        <f>'CtroExp ()'!H52</f>
        <v>130483.07</v>
      </c>
      <c r="F7" s="41">
        <f>'CtroExp ()'!I52</f>
        <v>0</v>
      </c>
      <c r="G7" s="41">
        <f>'CtroExp ()'!J52</f>
        <v>0</v>
      </c>
      <c r="H7" s="41">
        <f>'CtroExp ()'!K52</f>
        <v>0</v>
      </c>
      <c r="I7" s="41">
        <f>'CtroExp ()'!Q52</f>
        <v>2000</v>
      </c>
      <c r="J7" s="43">
        <f>SUM(B7:I7)</f>
        <v>132483.07</v>
      </c>
      <c r="K7" s="41">
        <f>'CtroExp ()'!S52</f>
        <v>0</v>
      </c>
      <c r="L7" s="41">
        <f>'CtroExp ()'!W52</f>
        <v>720216.825</v>
      </c>
      <c r="M7" s="41">
        <f>'CtroExp ()'!X52</f>
        <v>16115</v>
      </c>
      <c r="N7" s="41">
        <f>'CtroExp ()'!Y52</f>
        <v>0</v>
      </c>
      <c r="O7" s="41">
        <f>'CtroExp ()'!Z52</f>
        <v>0</v>
      </c>
      <c r="P7" s="41">
        <f>'CtroExp ()'!AA52</f>
        <v>63014.86</v>
      </c>
      <c r="Q7" s="41">
        <f>'CtroExp ()'!AB52</f>
        <v>26305.51</v>
      </c>
      <c r="R7" s="41">
        <f>'CtroExp ()'!AW52</f>
        <v>5120.219</v>
      </c>
      <c r="S7" s="41">
        <f>SUM(K7:R7)</f>
        <v>830772.414</v>
      </c>
    </row>
    <row r="8" spans="1:19" s="44" customFormat="1" ht="11.25" customHeight="1">
      <c r="A8" s="41" t="s">
        <v>11</v>
      </c>
      <c r="B8" s="41">
        <f>'CtroExp ()'!C65</f>
        <v>0</v>
      </c>
      <c r="C8" s="41">
        <f>'CtroExp ()'!D65</f>
        <v>0</v>
      </c>
      <c r="D8" s="41">
        <f>'CtroExp ()'!E65</f>
        <v>0</v>
      </c>
      <c r="E8" s="41">
        <f>'CtroExp ()'!H65</f>
        <v>0</v>
      </c>
      <c r="F8" s="41">
        <f>'CtroExp ()'!I65</f>
        <v>0</v>
      </c>
      <c r="G8" s="41">
        <f>'CtroExp ()'!J65</f>
        <v>0</v>
      </c>
      <c r="H8" s="41">
        <f>'CtroExp ()'!K65</f>
        <v>0</v>
      </c>
      <c r="I8" s="41">
        <f>'CtroExp ()'!Q65</f>
        <v>0</v>
      </c>
      <c r="J8" s="43">
        <f aca="true" t="shared" si="0" ref="J8:J13">SUM(B8:I8)</f>
        <v>0</v>
      </c>
      <c r="K8" s="41">
        <f>'CtroExp ()'!S65</f>
        <v>0</v>
      </c>
      <c r="L8" s="41">
        <f>'CtroExp ()'!W65</f>
        <v>0</v>
      </c>
      <c r="M8" s="41">
        <f>'CtroExp ()'!X65</f>
        <v>0</v>
      </c>
      <c r="N8" s="41">
        <f>'CtroExp ()'!Y65</f>
        <v>0</v>
      </c>
      <c r="O8" s="41">
        <f>'CtroExp ()'!Z65</f>
        <v>0</v>
      </c>
      <c r="P8" s="41">
        <f>'CtroExp ()'!AA65</f>
        <v>0</v>
      </c>
      <c r="Q8" s="41">
        <f>'CtroExp ()'!AB65</f>
        <v>0</v>
      </c>
      <c r="R8" s="41">
        <f>'CtroExp ()'!AW65</f>
        <v>0</v>
      </c>
      <c r="S8" s="41">
        <f aca="true" t="shared" si="1" ref="S8:S13">SUM(K8:R8)</f>
        <v>0</v>
      </c>
    </row>
    <row r="9" spans="1:19" s="44" customFormat="1" ht="11.25" customHeight="1">
      <c r="A9" s="42" t="s">
        <v>164</v>
      </c>
      <c r="B9" s="42">
        <f>'CtroExp ()'!C78</f>
        <v>0</v>
      </c>
      <c r="C9" s="42">
        <f>'CtroExp ()'!D78</f>
        <v>0</v>
      </c>
      <c r="D9" s="42">
        <f>'CtroExp ()'!E78</f>
        <v>0</v>
      </c>
      <c r="E9" s="42">
        <f>'CtroExp ()'!H78</f>
        <v>25544.422</v>
      </c>
      <c r="F9" s="42">
        <f>'CtroExp ()'!I78</f>
        <v>0</v>
      </c>
      <c r="G9" s="42">
        <f>'CtroExp ()'!J78</f>
        <v>0</v>
      </c>
      <c r="H9" s="42">
        <f>'CtroExp ()'!K78</f>
        <v>0</v>
      </c>
      <c r="I9" s="42">
        <f>'CtroExp ()'!Q78</f>
        <v>0</v>
      </c>
      <c r="J9" s="55">
        <f t="shared" si="0"/>
        <v>25544.422</v>
      </c>
      <c r="K9" s="42">
        <f>'CtroExp ()'!S78</f>
        <v>0</v>
      </c>
      <c r="L9" s="42">
        <f>'CtroExp ()'!W78</f>
        <v>98008</v>
      </c>
      <c r="M9" s="42">
        <f>'CtroExp ()'!X78</f>
        <v>0</v>
      </c>
      <c r="N9" s="42">
        <f>'CtroExp ()'!Y78</f>
        <v>0</v>
      </c>
      <c r="O9" s="42">
        <f>'CtroExp ()'!Z78</f>
        <v>0</v>
      </c>
      <c r="P9" s="42">
        <f>'CtroExp ()'!AA78</f>
        <v>0</v>
      </c>
      <c r="Q9" s="42">
        <f>'CtroExp ()'!AB78</f>
        <v>3813</v>
      </c>
      <c r="R9" s="42">
        <f>'CtroExp ()'!AW78</f>
        <v>0</v>
      </c>
      <c r="S9" s="42">
        <f t="shared" si="1"/>
        <v>101821</v>
      </c>
    </row>
    <row r="10" spans="1:19" s="45" customFormat="1" ht="11.25" customHeight="1">
      <c r="A10" s="42" t="s">
        <v>167</v>
      </c>
      <c r="B10" s="42">
        <f>'CtroExp ()'!C91</f>
        <v>0</v>
      </c>
      <c r="C10" s="42">
        <f>'CtroExp ()'!D91</f>
        <v>0</v>
      </c>
      <c r="D10" s="42">
        <f>'CtroExp ()'!E91</f>
        <v>0</v>
      </c>
      <c r="E10" s="42">
        <f>'CtroExp ()'!H91</f>
        <v>18000</v>
      </c>
      <c r="F10" s="42">
        <f>'CtroExp ()'!I91</f>
        <v>0</v>
      </c>
      <c r="G10" s="42">
        <f>'CtroExp ()'!J91</f>
        <v>0</v>
      </c>
      <c r="H10" s="42">
        <f>'CtroExp ()'!K91</f>
        <v>0</v>
      </c>
      <c r="I10" s="42">
        <f>'CtroExp ()'!Q91</f>
        <v>0</v>
      </c>
      <c r="J10" s="55">
        <f t="shared" si="0"/>
        <v>18000</v>
      </c>
      <c r="K10" s="42">
        <f>'CtroExp ()'!S91</f>
        <v>0</v>
      </c>
      <c r="L10" s="42">
        <f>'CtroExp ()'!W91</f>
        <v>0</v>
      </c>
      <c r="M10" s="42">
        <f>'CtroExp ()'!X91</f>
        <v>0</v>
      </c>
      <c r="N10" s="42">
        <f>'CtroExp ()'!Y91</f>
        <v>0</v>
      </c>
      <c r="O10" s="42">
        <f>'CtroExp ()'!Z91</f>
        <v>0</v>
      </c>
      <c r="P10" s="42">
        <f>'CtroExp ()'!AA91</f>
        <v>0</v>
      </c>
      <c r="Q10" s="42">
        <f>'CtroExp ()'!AB91</f>
        <v>0</v>
      </c>
      <c r="R10" s="42">
        <f>'CtroExp ()'!AW91</f>
        <v>0</v>
      </c>
      <c r="S10" s="42">
        <f t="shared" si="1"/>
        <v>0</v>
      </c>
    </row>
    <row r="11" spans="1:19" s="44" customFormat="1" ht="11.25" customHeight="1">
      <c r="A11" s="41" t="s">
        <v>12</v>
      </c>
      <c r="B11" s="67">
        <f>'CtroExp ()'!C104</f>
        <v>0</v>
      </c>
      <c r="C11" s="41">
        <f>'CtroExp ()'!D104</f>
        <v>0</v>
      </c>
      <c r="D11" s="41">
        <f>'CtroExp ()'!E104</f>
        <v>0</v>
      </c>
      <c r="E11" s="41">
        <f>'CtroExp ()'!H104</f>
        <v>0</v>
      </c>
      <c r="F11" s="41">
        <f>'CtroExp ()'!I104</f>
        <v>0</v>
      </c>
      <c r="G11" s="41">
        <f>'CtroExp ()'!J104</f>
        <v>0</v>
      </c>
      <c r="H11" s="41">
        <f>'CtroExp ()'!K104</f>
        <v>0</v>
      </c>
      <c r="I11" s="41">
        <f>'CtroExp ()'!Q104</f>
        <v>4585</v>
      </c>
      <c r="J11" s="43">
        <f t="shared" si="0"/>
        <v>4585</v>
      </c>
      <c r="K11" s="41">
        <f>'CtroExp ()'!S104</f>
        <v>0</v>
      </c>
      <c r="L11" s="41">
        <f>'CtroExp ()'!W104</f>
        <v>7200</v>
      </c>
      <c r="M11" s="41">
        <f>'CtroExp ()'!X104</f>
        <v>0</v>
      </c>
      <c r="N11" s="41">
        <f>'CtroExp ()'!Y104</f>
        <v>0</v>
      </c>
      <c r="O11" s="41">
        <f>'CtroExp ()'!Z104</f>
        <v>0</v>
      </c>
      <c r="P11" s="41">
        <f>'CtroExp ()'!AA104</f>
        <v>0</v>
      </c>
      <c r="Q11" s="41">
        <f>'CtroExp ()'!AB104</f>
        <v>0</v>
      </c>
      <c r="R11" s="41">
        <f>'CtroExp ()'!AW104</f>
        <v>0</v>
      </c>
      <c r="S11" s="41">
        <f t="shared" si="1"/>
        <v>7200</v>
      </c>
    </row>
    <row r="12" spans="1:19" s="45" customFormat="1" ht="11.25" customHeight="1">
      <c r="A12" s="42" t="s">
        <v>13</v>
      </c>
      <c r="B12" s="42">
        <f>'CtroExp ()'!C117</f>
        <v>0</v>
      </c>
      <c r="C12" s="42">
        <f>'CtroExp ()'!D117</f>
        <v>0</v>
      </c>
      <c r="D12" s="42">
        <f>'CtroExp ()'!E117</f>
        <v>0</v>
      </c>
      <c r="E12" s="42">
        <f>'CtroExp ()'!H117</f>
        <v>0</v>
      </c>
      <c r="F12" s="42">
        <f>'CtroExp ()'!I117</f>
        <v>0</v>
      </c>
      <c r="G12" s="42">
        <f>'CtroExp ()'!J117</f>
        <v>0</v>
      </c>
      <c r="H12" s="42">
        <f>'CtroExp ()'!K117</f>
        <v>0</v>
      </c>
      <c r="I12" s="42">
        <f>'CtroExp ()'!Q117</f>
        <v>0</v>
      </c>
      <c r="J12" s="55">
        <f t="shared" si="0"/>
        <v>0</v>
      </c>
      <c r="K12" s="42">
        <f>'CtroExp ()'!S117</f>
        <v>0</v>
      </c>
      <c r="L12" s="42">
        <f>'CtroExp ()'!W117</f>
        <v>0</v>
      </c>
      <c r="M12" s="42">
        <f>'CtroExp ()'!X117</f>
        <v>0</v>
      </c>
      <c r="N12" s="42">
        <f>'CtroExp ()'!Y117</f>
        <v>0</v>
      </c>
      <c r="O12" s="42">
        <f>'CtroExp ()'!Z117</f>
        <v>0</v>
      </c>
      <c r="P12" s="42">
        <f>'CtroExp ()'!AA117</f>
        <v>0</v>
      </c>
      <c r="Q12" s="42">
        <f>'CtroExp ()'!AB117</f>
        <v>0</v>
      </c>
      <c r="R12" s="42">
        <f>'CtroExp ()'!AW117</f>
        <v>0</v>
      </c>
      <c r="S12" s="42">
        <f t="shared" si="1"/>
        <v>0</v>
      </c>
    </row>
    <row r="13" spans="1:19" s="44" customFormat="1" ht="11.25" customHeight="1">
      <c r="A13" s="41" t="s">
        <v>14</v>
      </c>
      <c r="B13" s="41">
        <f>'CtroExp ()'!C130</f>
        <v>0</v>
      </c>
      <c r="C13" s="41">
        <f>'CtroExp ()'!D130</f>
        <v>0</v>
      </c>
      <c r="D13" s="41">
        <f>'CtroExp ()'!E130</f>
        <v>0</v>
      </c>
      <c r="E13" s="41">
        <f>'CtroExp ()'!H130</f>
        <v>11500</v>
      </c>
      <c r="F13" s="41">
        <f>'CtroExp ()'!I130</f>
        <v>0</v>
      </c>
      <c r="G13" s="41">
        <f>'CtroExp ()'!J130</f>
        <v>0</v>
      </c>
      <c r="H13" s="41">
        <f>'CtroExp ()'!K130</f>
        <v>0</v>
      </c>
      <c r="I13" s="41">
        <f>'CtroExp ()'!Q130</f>
        <v>0</v>
      </c>
      <c r="J13" s="43">
        <f t="shared" si="0"/>
        <v>11500</v>
      </c>
      <c r="K13" s="41">
        <f>'CtroExp ()'!S130</f>
        <v>0</v>
      </c>
      <c r="L13" s="41">
        <f>'CtroExp ()'!W130</f>
        <v>31300</v>
      </c>
      <c r="M13" s="41">
        <f>'CtroExp ()'!X130</f>
        <v>0</v>
      </c>
      <c r="N13" s="41">
        <f>'CtroExp ()'!Y130</f>
        <v>0</v>
      </c>
      <c r="O13" s="41">
        <f>'CtroExp ()'!Z130</f>
        <v>0</v>
      </c>
      <c r="P13" s="41">
        <f>'CtroExp ()'!AA130</f>
        <v>69650</v>
      </c>
      <c r="Q13" s="41">
        <f>'CtroExp ()'!AB130</f>
        <v>7350</v>
      </c>
      <c r="R13" s="41">
        <f>'CtroExp ()'!AW130</f>
        <v>2000</v>
      </c>
      <c r="S13" s="41">
        <f t="shared" si="1"/>
        <v>110300</v>
      </c>
    </row>
    <row r="14" spans="1:19" s="44" customFormat="1" ht="11.25" customHeight="1">
      <c r="A14" s="41" t="s">
        <v>83</v>
      </c>
      <c r="B14" s="41">
        <f>'CtroExp ()'!C143</f>
        <v>0</v>
      </c>
      <c r="C14" s="41">
        <f>'CtroExp ()'!D143</f>
        <v>1000</v>
      </c>
      <c r="D14" s="41">
        <f>'CtroExp ()'!E143</f>
        <v>0</v>
      </c>
      <c r="E14" s="41">
        <f>'CtroExp ()'!H143</f>
        <v>54200</v>
      </c>
      <c r="F14" s="41">
        <f>'CtroExp ()'!I143</f>
        <v>0</v>
      </c>
      <c r="G14" s="41">
        <f>'CtroExp ()'!J143</f>
        <v>0</v>
      </c>
      <c r="H14" s="41">
        <f>'CtroExp ()'!K143</f>
        <v>0</v>
      </c>
      <c r="I14" s="41">
        <f>'CtroExp ()'!Q143</f>
        <v>0</v>
      </c>
      <c r="J14" s="43">
        <f aca="true" t="shared" si="2" ref="J14:J20">SUM(B14:I14)</f>
        <v>55200</v>
      </c>
      <c r="K14" s="41">
        <f>'CtroExp ()'!S143</f>
        <v>0</v>
      </c>
      <c r="L14" s="41">
        <f>'CtroExp ()'!W143</f>
        <v>250162</v>
      </c>
      <c r="M14" s="41">
        <f>'CtroExp ()'!X143</f>
        <v>0</v>
      </c>
      <c r="N14" s="41">
        <f>'CtroExp ()'!Y143</f>
        <v>0</v>
      </c>
      <c r="O14" s="41">
        <f>'CtroExp ()'!Z143</f>
        <v>0</v>
      </c>
      <c r="P14" s="41">
        <f>'CtroExp ()'!AA143</f>
        <v>0</v>
      </c>
      <c r="Q14" s="41">
        <f>'CtroExp ()'!AB143</f>
        <v>17130</v>
      </c>
      <c r="R14" s="41">
        <f>'CtroExp ()'!AW143</f>
        <v>0</v>
      </c>
      <c r="S14" s="41">
        <f aca="true" t="shared" si="3" ref="S14:S20">SUM(K14:R14)</f>
        <v>267292</v>
      </c>
    </row>
    <row r="15" spans="1:19" s="44" customFormat="1" ht="11.25" customHeight="1">
      <c r="A15" s="42" t="s">
        <v>85</v>
      </c>
      <c r="B15" s="42">
        <f>'CtroExp ()'!C156</f>
        <v>0</v>
      </c>
      <c r="C15" s="42">
        <f>'CtroExp ()'!D156</f>
        <v>0</v>
      </c>
      <c r="D15" s="42">
        <f>'CtroExp ()'!E156</f>
        <v>0</v>
      </c>
      <c r="E15" s="42">
        <f>'CtroExp ()'!H156</f>
        <v>66447.979</v>
      </c>
      <c r="F15" s="42">
        <f>'CtroExp ()'!I156</f>
        <v>0</v>
      </c>
      <c r="G15" s="42">
        <f>'CtroExp ()'!J156</f>
        <v>0</v>
      </c>
      <c r="H15" s="42">
        <f>'CtroExp ()'!K156</f>
        <v>0</v>
      </c>
      <c r="I15" s="42">
        <f>'CtroExp ()'!Q156</f>
        <v>0</v>
      </c>
      <c r="J15" s="55">
        <f t="shared" si="2"/>
        <v>66447.979</v>
      </c>
      <c r="K15" s="42">
        <f>'CtroExp ()'!S156</f>
        <v>0</v>
      </c>
      <c r="L15" s="42">
        <f>'CtroExp ()'!W156</f>
        <v>163213.83</v>
      </c>
      <c r="M15" s="42">
        <f>'CtroExp ()'!X156</f>
        <v>0</v>
      </c>
      <c r="N15" s="42">
        <f>'CtroExp ()'!Y156</f>
        <v>0</v>
      </c>
      <c r="O15" s="42">
        <f>'CtroExp ()'!Z156</f>
        <v>0</v>
      </c>
      <c r="P15" s="42">
        <f>'CtroExp ()'!AA156</f>
        <v>20870</v>
      </c>
      <c r="Q15" s="42">
        <f>'CtroExp ()'!AB156</f>
        <v>10362.234</v>
      </c>
      <c r="R15" s="42">
        <f>'CtroExp ()'!AW156</f>
        <v>0</v>
      </c>
      <c r="S15" s="42">
        <f t="shared" si="3"/>
        <v>194446.06399999998</v>
      </c>
    </row>
    <row r="16" spans="1:19" s="44" customFormat="1" ht="11.25" customHeight="1">
      <c r="A16" s="41" t="s">
        <v>103</v>
      </c>
      <c r="B16" s="42">
        <f>'CtroExp ()'!C182</f>
        <v>0</v>
      </c>
      <c r="C16" s="42">
        <f>'CtroExp ()'!D182</f>
        <v>0</v>
      </c>
      <c r="D16" s="42">
        <f>'CtroExp ()'!E182</f>
        <v>0</v>
      </c>
      <c r="E16" s="42">
        <f>'CtroExp ()'!H182</f>
        <v>0</v>
      </c>
      <c r="F16" s="42">
        <f>'CtroExp ()'!I182</f>
        <v>0</v>
      </c>
      <c r="G16" s="42">
        <f>'CtroExp ()'!J182</f>
        <v>0</v>
      </c>
      <c r="H16" s="42">
        <f>'CtroExp ()'!K182</f>
        <v>0</v>
      </c>
      <c r="I16" s="42">
        <f>'CtroExp ()'!Q182</f>
        <v>0</v>
      </c>
      <c r="J16" s="55">
        <f t="shared" si="2"/>
        <v>0</v>
      </c>
      <c r="K16" s="42">
        <f>'CtroExp ()'!S182</f>
        <v>0</v>
      </c>
      <c r="L16" s="42">
        <f>'CtroExp ()'!W182</f>
        <v>0</v>
      </c>
      <c r="M16" s="42">
        <f>'CtroExp ()'!X182</f>
        <v>0</v>
      </c>
      <c r="N16" s="42">
        <f>'CtroExp ()'!Y182</f>
        <v>0</v>
      </c>
      <c r="O16" s="42">
        <f>'CtroExp ()'!Z182</f>
        <v>0</v>
      </c>
      <c r="P16" s="42">
        <f>'CtroExp ()'!AA182</f>
        <v>0</v>
      </c>
      <c r="Q16" s="42">
        <f>'CtroExp ()'!AB182</f>
        <v>0</v>
      </c>
      <c r="R16" s="42">
        <f>'CtroExp ()'!AW182</f>
        <v>0</v>
      </c>
      <c r="S16" s="42">
        <f t="shared" si="3"/>
        <v>0</v>
      </c>
    </row>
    <row r="17" spans="1:19" s="44" customFormat="1" ht="11.25" customHeight="1">
      <c r="A17" s="41" t="s">
        <v>17</v>
      </c>
      <c r="B17" s="42">
        <f>'CtroExp ()'!C195</f>
        <v>0</v>
      </c>
      <c r="C17" s="42">
        <f>'CtroExp ()'!D195</f>
        <v>0</v>
      </c>
      <c r="D17" s="42">
        <f>'CtroExp ()'!E195</f>
        <v>0</v>
      </c>
      <c r="E17" s="42">
        <f>'CtroExp ()'!H195</f>
        <v>0</v>
      </c>
      <c r="F17" s="42">
        <f>'CtroExp ()'!I195</f>
        <v>0</v>
      </c>
      <c r="G17" s="42">
        <f>'CtroExp ()'!J195</f>
        <v>0</v>
      </c>
      <c r="H17" s="42">
        <f>'CtroExp ()'!K195</f>
        <v>0</v>
      </c>
      <c r="I17" s="42">
        <f>'CtroExp ()'!Q195</f>
        <v>0</v>
      </c>
      <c r="J17" s="55">
        <f t="shared" si="2"/>
        <v>0</v>
      </c>
      <c r="K17" s="42">
        <f>'CtroExp ()'!S195</f>
        <v>0</v>
      </c>
      <c r="L17" s="42">
        <f>'CtroExp ()'!W195</f>
        <v>0</v>
      </c>
      <c r="M17" s="42">
        <f>'CtroExp ()'!X195</f>
        <v>0</v>
      </c>
      <c r="N17" s="42">
        <f>'CtroExp ()'!Y195</f>
        <v>0</v>
      </c>
      <c r="O17" s="42">
        <f>'CtroExp ()'!Z195</f>
        <v>0</v>
      </c>
      <c r="P17" s="42">
        <f>'CtroExp ()'!AA195</f>
        <v>0</v>
      </c>
      <c r="Q17" s="42">
        <f>'CtroExp ()'!AB195</f>
        <v>0</v>
      </c>
      <c r="R17" s="42">
        <f>'CtroExp ()'!AW195</f>
        <v>0</v>
      </c>
      <c r="S17" s="42">
        <f t="shared" si="3"/>
        <v>0</v>
      </c>
    </row>
    <row r="18" spans="1:19" s="44" customFormat="1" ht="11.25" customHeight="1">
      <c r="A18" s="42" t="s">
        <v>90</v>
      </c>
      <c r="B18" s="42">
        <f>'CtroExp ()'!C221</f>
        <v>0</v>
      </c>
      <c r="C18" s="42">
        <f>'CtroExp ()'!D221</f>
        <v>0</v>
      </c>
      <c r="D18" s="42">
        <f>'CtroExp ()'!E221</f>
        <v>0</v>
      </c>
      <c r="E18" s="42">
        <f>'CtroExp ()'!H221</f>
        <v>0</v>
      </c>
      <c r="F18" s="42">
        <f>'CtroExp ()'!I221</f>
        <v>0</v>
      </c>
      <c r="G18" s="42">
        <f>'CtroExp ()'!J221</f>
        <v>0</v>
      </c>
      <c r="H18" s="42">
        <f>'CtroExp ()'!K221</f>
        <v>0</v>
      </c>
      <c r="I18" s="42">
        <f>'CtroExp ()'!Q221</f>
        <v>0</v>
      </c>
      <c r="J18" s="55">
        <f t="shared" si="2"/>
        <v>0</v>
      </c>
      <c r="K18" s="42">
        <f>'CtroExp ()'!S221</f>
        <v>0</v>
      </c>
      <c r="L18" s="42">
        <f>'CtroExp ()'!W221</f>
        <v>0</v>
      </c>
      <c r="M18" s="42">
        <f>'CtroExp ()'!X221</f>
        <v>0</v>
      </c>
      <c r="N18" s="42">
        <f>'CtroExp ()'!Y221</f>
        <v>0</v>
      </c>
      <c r="O18" s="42">
        <f>'CtroExp ()'!Z221</f>
        <v>0</v>
      </c>
      <c r="P18" s="42">
        <f>'CtroExp ()'!AA221</f>
        <v>0</v>
      </c>
      <c r="Q18" s="42">
        <f>'CtroExp ()'!AB221</f>
        <v>0</v>
      </c>
      <c r="R18" s="42">
        <f>'CtroExp ()'!AW221</f>
        <v>0</v>
      </c>
      <c r="S18" s="42">
        <f t="shared" si="3"/>
        <v>0</v>
      </c>
    </row>
    <row r="19" spans="1:19" s="44" customFormat="1" ht="11.25" customHeight="1">
      <c r="A19" s="48" t="s">
        <v>176</v>
      </c>
      <c r="B19" s="42">
        <f>'CtroExp ()'!C234</f>
        <v>0</v>
      </c>
      <c r="C19" s="42">
        <f>'CtroExp ()'!D234</f>
        <v>0</v>
      </c>
      <c r="D19" s="42">
        <f>'CtroExp ()'!E234</f>
        <v>0</v>
      </c>
      <c r="E19" s="42">
        <f>'CtroExp ()'!H234</f>
        <v>0</v>
      </c>
      <c r="F19" s="42">
        <f>'CtroExp ()'!I234</f>
        <v>0</v>
      </c>
      <c r="G19" s="42">
        <f>'CtroExp ()'!J234</f>
        <v>0</v>
      </c>
      <c r="H19" s="42">
        <f>'CtroExp ()'!K234</f>
        <v>0</v>
      </c>
      <c r="I19" s="42">
        <f>'CtroExp ()'!Q234</f>
        <v>0</v>
      </c>
      <c r="J19" s="55">
        <f t="shared" si="2"/>
        <v>0</v>
      </c>
      <c r="K19" s="42">
        <f>'CtroExp ()'!S234</f>
        <v>0</v>
      </c>
      <c r="L19" s="42">
        <f>'CtroExp ()'!W234</f>
        <v>0</v>
      </c>
      <c r="M19" s="42">
        <f>'CtroExp ()'!X234</f>
        <v>0</v>
      </c>
      <c r="N19" s="42">
        <f>'CtroExp ()'!Y234</f>
        <v>0</v>
      </c>
      <c r="O19" s="42">
        <f>'CtroExp ()'!Z234</f>
        <v>0</v>
      </c>
      <c r="P19" s="42">
        <f>'CtroExp ()'!AA234</f>
        <v>0</v>
      </c>
      <c r="Q19" s="42">
        <f>'CtroExp ()'!AB234</f>
        <v>0</v>
      </c>
      <c r="R19" s="42">
        <f>'CtroExp ()'!AW234</f>
        <v>0</v>
      </c>
      <c r="S19" s="42">
        <f t="shared" si="3"/>
        <v>0</v>
      </c>
    </row>
    <row r="20" spans="1:19" s="44" customFormat="1" ht="11.25" customHeight="1">
      <c r="A20" s="46" t="s">
        <v>141</v>
      </c>
      <c r="B20" s="42">
        <f>'CtroExp ()'!C247</f>
        <v>0</v>
      </c>
      <c r="C20" s="42">
        <f>'CtroExp ()'!D247</f>
        <v>0</v>
      </c>
      <c r="D20" s="42">
        <f>'CtroExp ()'!E247</f>
        <v>0</v>
      </c>
      <c r="E20" s="42">
        <f>'CtroExp ()'!H247</f>
        <v>0</v>
      </c>
      <c r="F20" s="42">
        <f>'CtroExp ()'!I247</f>
        <v>0</v>
      </c>
      <c r="G20" s="42">
        <f>'CtroExp ()'!J247</f>
        <v>0</v>
      </c>
      <c r="H20" s="42">
        <f>'CtroExp ()'!K247</f>
        <v>0</v>
      </c>
      <c r="I20" s="42">
        <f>'CtroExp ()'!Q247</f>
        <v>0</v>
      </c>
      <c r="J20" s="55">
        <f t="shared" si="2"/>
        <v>0</v>
      </c>
      <c r="K20" s="42">
        <f>'CtroExp ()'!S247</f>
        <v>0</v>
      </c>
      <c r="L20" s="42">
        <f>'CtroExp ()'!W247</f>
        <v>0</v>
      </c>
      <c r="M20" s="42">
        <f>'CtroExp ()'!X247</f>
        <v>0</v>
      </c>
      <c r="N20" s="42">
        <f>'CtroExp ()'!Y247</f>
        <v>0</v>
      </c>
      <c r="O20" s="42">
        <f>'CtroExp ()'!Z247</f>
        <v>0</v>
      </c>
      <c r="P20" s="42">
        <f>'CtroExp ()'!AA247</f>
        <v>0</v>
      </c>
      <c r="Q20" s="42">
        <f>'CtroExp ()'!AB247</f>
        <v>0</v>
      </c>
      <c r="R20" s="42">
        <f>'CtroExp ()'!AW247</f>
        <v>0</v>
      </c>
      <c r="S20" s="42">
        <f t="shared" si="3"/>
        <v>0</v>
      </c>
    </row>
    <row r="21" spans="1:19" s="2" customFormat="1" ht="12" customHeight="1">
      <c r="A21" s="14" t="s">
        <v>16</v>
      </c>
      <c r="B21" s="14">
        <f aca="true" t="shared" si="4" ref="B21:S21">SUM(B4:B20)</f>
        <v>0</v>
      </c>
      <c r="C21" s="14">
        <f t="shared" si="4"/>
        <v>1000</v>
      </c>
      <c r="D21" s="14">
        <f t="shared" si="4"/>
        <v>0</v>
      </c>
      <c r="E21" s="14">
        <f t="shared" si="4"/>
        <v>419389.471</v>
      </c>
      <c r="F21" s="14">
        <f t="shared" si="4"/>
        <v>0</v>
      </c>
      <c r="G21" s="14">
        <f t="shared" si="4"/>
        <v>0</v>
      </c>
      <c r="H21" s="14">
        <f t="shared" si="4"/>
        <v>0</v>
      </c>
      <c r="I21" s="14">
        <f t="shared" si="4"/>
        <v>6585</v>
      </c>
      <c r="J21" s="16">
        <f t="shared" si="4"/>
        <v>426974.471</v>
      </c>
      <c r="K21" s="17">
        <f t="shared" si="4"/>
        <v>0</v>
      </c>
      <c r="L21" s="14">
        <f t="shared" si="4"/>
        <v>1783320.5350000001</v>
      </c>
      <c r="M21" s="14">
        <f t="shared" si="4"/>
        <v>16115</v>
      </c>
      <c r="N21" s="14">
        <f t="shared" si="4"/>
        <v>0</v>
      </c>
      <c r="O21" s="14">
        <f t="shared" si="4"/>
        <v>0</v>
      </c>
      <c r="P21" s="14">
        <f t="shared" si="4"/>
        <v>179534.85</v>
      </c>
      <c r="Q21" s="14">
        <f t="shared" si="4"/>
        <v>169422.384</v>
      </c>
      <c r="R21" s="14">
        <f t="shared" si="4"/>
        <v>12138.219000000001</v>
      </c>
      <c r="S21" s="14">
        <f t="shared" si="4"/>
        <v>2160530.988</v>
      </c>
    </row>
    <row r="22" ht="18" customHeight="1">
      <c r="A22" s="92" t="s">
        <v>185</v>
      </c>
    </row>
    <row r="23" spans="1:19" ht="28.5" customHeight="1">
      <c r="A23" s="18" t="s">
        <v>23</v>
      </c>
      <c r="B23" s="107" t="s">
        <v>42</v>
      </c>
      <c r="C23" s="107" t="s">
        <v>43</v>
      </c>
      <c r="D23" s="107" t="s">
        <v>107</v>
      </c>
      <c r="E23" s="107" t="s">
        <v>44</v>
      </c>
      <c r="F23" s="107" t="s">
        <v>73</v>
      </c>
      <c r="G23" s="107" t="s">
        <v>45</v>
      </c>
      <c r="H23" s="107" t="s">
        <v>95</v>
      </c>
      <c r="I23" s="108" t="s">
        <v>168</v>
      </c>
      <c r="J23" s="124" t="s">
        <v>48</v>
      </c>
      <c r="K23" s="125" t="s">
        <v>35</v>
      </c>
      <c r="L23" s="110" t="s">
        <v>34</v>
      </c>
      <c r="M23" s="110" t="s">
        <v>36</v>
      </c>
      <c r="N23" s="110" t="s">
        <v>37</v>
      </c>
      <c r="O23" s="110" t="s">
        <v>38</v>
      </c>
      <c r="P23" s="110" t="s">
        <v>116</v>
      </c>
      <c r="Q23" s="110" t="s">
        <v>49</v>
      </c>
      <c r="R23" s="126" t="s">
        <v>182</v>
      </c>
      <c r="S23" s="110" t="s">
        <v>47</v>
      </c>
    </row>
    <row r="24" spans="1:19" s="44" customFormat="1" ht="12" customHeight="1">
      <c r="A24" s="62" t="s">
        <v>87</v>
      </c>
      <c r="B24" s="41">
        <f>SUM('CtroExp ()'!C2:C13)</f>
        <v>0</v>
      </c>
      <c r="C24" s="41">
        <f>SUM('CtroExp ()'!D2:D13)</f>
        <v>0</v>
      </c>
      <c r="D24" s="41">
        <f>SUM('CtroExp ()'!E2:E13)</f>
        <v>0</v>
      </c>
      <c r="E24" s="41">
        <f>SUM('CtroExp ()'!H2:H13)</f>
        <v>263310</v>
      </c>
      <c r="F24" s="41">
        <f>SUM('CtroExp ()'!I2:I13)</f>
        <v>0</v>
      </c>
      <c r="G24" s="41">
        <f>SUM('CtroExp ()'!J2:J13)</f>
        <v>0</v>
      </c>
      <c r="H24" s="41">
        <f>SUM('CtroExp ()'!K2:K13)</f>
        <v>0</v>
      </c>
      <c r="I24" s="41">
        <f>SUM('CtroExp ()'!Q2:Q13)</f>
        <v>0</v>
      </c>
      <c r="J24" s="43">
        <f>SUM(B25:I25)</f>
        <v>1473960.85</v>
      </c>
      <c r="K24" s="41">
        <f>SUM('CtroExp ()'!S2:S13)</f>
        <v>0</v>
      </c>
      <c r="L24" s="41">
        <f>SUM('CtroExp ()'!W2:W13)</f>
        <v>1499999</v>
      </c>
      <c r="M24" s="41">
        <f>SUM('CtroExp ()'!X2:X13)</f>
        <v>0</v>
      </c>
      <c r="N24" s="41">
        <f>SUM('CtroExp ()'!Y2:Y13)</f>
        <v>0</v>
      </c>
      <c r="O24" s="41">
        <f>SUM('CtroExp ()'!Z2:Z13)</f>
        <v>0</v>
      </c>
      <c r="P24" s="41">
        <f>SUM('CtroExp ()'!AA2:AA13)</f>
        <v>0</v>
      </c>
      <c r="Q24" s="41">
        <f>SUM('CtroExp ()'!AB2:AB13)</f>
        <v>102018</v>
      </c>
      <c r="R24" s="41">
        <f>SUM('CtroExp ()'!AW2:AW13)</f>
        <v>0</v>
      </c>
      <c r="S24" s="41">
        <f>SUM(K25:R25)</f>
        <v>6077707.59</v>
      </c>
    </row>
    <row r="25" spans="1:19" s="44" customFormat="1" ht="12" customHeight="1">
      <c r="A25" s="62" t="s">
        <v>148</v>
      </c>
      <c r="B25" s="62">
        <f>SUM('CtroExp ()'!C15:C26)</f>
        <v>0</v>
      </c>
      <c r="C25" s="62">
        <f>SUM('CtroExp ()'!D15:D26)</f>
        <v>0</v>
      </c>
      <c r="D25" s="62">
        <f>SUM('CtroExp ()'!E15:E26)</f>
        <v>0</v>
      </c>
      <c r="E25" s="62">
        <f>SUM('CtroExp ()'!H15:H26)</f>
        <v>1473960.85</v>
      </c>
      <c r="F25" s="62">
        <f>SUM('CtroExp ()'!I15:I26)</f>
        <v>0</v>
      </c>
      <c r="G25" s="62">
        <f>SUM('CtroExp ()'!J15:J26)</f>
        <v>0</v>
      </c>
      <c r="H25" s="62">
        <f>SUM('CtroExp ()'!K15:K26)</f>
        <v>0</v>
      </c>
      <c r="I25" s="62">
        <f>SUM('CtroExp ()'!Q15:Q26)</f>
        <v>0</v>
      </c>
      <c r="J25" s="111">
        <f aca="true" t="shared" si="5" ref="J25:J40">SUM(B25:I25)</f>
        <v>1473960.85</v>
      </c>
      <c r="K25" s="62">
        <f>SUM('CtroExp ()'!S15:S26)</f>
        <v>0</v>
      </c>
      <c r="L25" s="62">
        <f>SUM('CtroExp ()'!W15:W26)</f>
        <v>5326768.319999999</v>
      </c>
      <c r="M25" s="62">
        <f>SUM('CtroExp ()'!X15:X26)</f>
        <v>0</v>
      </c>
      <c r="N25" s="62">
        <f>SUM('CtroExp ()'!Y15:Y26)</f>
        <v>0</v>
      </c>
      <c r="O25" s="62">
        <f>SUM('CtroExp ()'!Z15:Z26)</f>
        <v>0</v>
      </c>
      <c r="P25" s="62">
        <f>SUM('CtroExp ()'!AA15:AA26)</f>
        <v>0</v>
      </c>
      <c r="Q25" s="41">
        <f>SUM('CtroExp ()'!AB15:AB26)</f>
        <v>702358.94</v>
      </c>
      <c r="R25" s="41">
        <f>SUM('CtroExp ()'!AW15:AW26)</f>
        <v>48580.33</v>
      </c>
      <c r="S25" s="41">
        <f aca="true" t="shared" si="6" ref="S25:S40">SUM(K25:R25)</f>
        <v>6077707.59</v>
      </c>
    </row>
    <row r="26" spans="1:19" s="44" customFormat="1" ht="11.25" customHeight="1">
      <c r="A26" s="41" t="s">
        <v>155</v>
      </c>
      <c r="B26" s="41">
        <f>SUM('CtroExp ()'!C28:C39)</f>
        <v>0</v>
      </c>
      <c r="C26" s="41">
        <f>SUM('CtroExp ()'!D28:D39)</f>
        <v>0</v>
      </c>
      <c r="D26" s="41">
        <f>SUM('CtroExp ()'!E28:E39)</f>
        <v>0</v>
      </c>
      <c r="E26" s="42">
        <f>SUM('CtroExp ()'!H28:H39)</f>
        <v>327433</v>
      </c>
      <c r="F26" s="41">
        <f>SUM('CtroExp ()'!I28:I39)</f>
        <v>0</v>
      </c>
      <c r="G26" s="41">
        <f>SUM('CtroExp ()'!J28:J39)</f>
        <v>0</v>
      </c>
      <c r="H26" s="41">
        <f>SUM('CtroExp ()'!K28:K39)</f>
        <v>0</v>
      </c>
      <c r="I26" s="41">
        <f>SUM('CtroExp ()'!Q28:Q39)</f>
        <v>0</v>
      </c>
      <c r="J26" s="43">
        <f t="shared" si="5"/>
        <v>327433</v>
      </c>
      <c r="K26" s="41">
        <f>SUM('CtroExp ()'!S28:S39)</f>
        <v>0</v>
      </c>
      <c r="L26" s="41">
        <f>SUM('CtroExp ()'!W28:W39)</f>
        <v>1600566</v>
      </c>
      <c r="M26" s="41">
        <f>SUM('CtroExp ()'!X28:X39)</f>
        <v>8200</v>
      </c>
      <c r="N26" s="41">
        <f>SUM('CtroExp ()'!Y28:Y39)</f>
        <v>0</v>
      </c>
      <c r="O26" s="41">
        <f>SUM('CtroExp ()'!Z28:Z39)</f>
        <v>0</v>
      </c>
      <c r="P26" s="41">
        <f>SUM('CtroExp ()'!AA28:AA39)</f>
        <v>62000.26000000001</v>
      </c>
      <c r="Q26" s="41">
        <f>SUM('CtroExp ()'!AB28:AB39)</f>
        <v>116431</v>
      </c>
      <c r="R26" s="41">
        <f>SUM('CtroExp ()'!AW28:AW39)</f>
        <v>0</v>
      </c>
      <c r="S26" s="41">
        <f t="shared" si="6"/>
        <v>1787197.26</v>
      </c>
    </row>
    <row r="27" spans="1:19" s="44" customFormat="1" ht="11.25" customHeight="1">
      <c r="A27" s="41" t="s">
        <v>10</v>
      </c>
      <c r="B27" s="41">
        <f>SUM('CtroExp ()'!C41:C52)</f>
        <v>0</v>
      </c>
      <c r="C27" s="41">
        <f>SUM('CtroExp ()'!D41:D52)</f>
        <v>0</v>
      </c>
      <c r="D27" s="41">
        <f>SUM('CtroExp ()'!E41:E52)</f>
        <v>0</v>
      </c>
      <c r="E27" s="41">
        <f>SUM('CtroExp ()'!H41:H52)</f>
        <v>1318203.9600000002</v>
      </c>
      <c r="F27" s="41">
        <f>SUM('CtroExp ()'!I41:I52)</f>
        <v>0</v>
      </c>
      <c r="G27" s="41">
        <f>SUM('CtroExp ()'!J41:J52)</f>
        <v>0</v>
      </c>
      <c r="H27" s="41">
        <f>SUM('CtroExp ()'!K41:K52)</f>
        <v>0</v>
      </c>
      <c r="I27" s="41">
        <f>SUM('CtroExp ()'!Q41:Q52)</f>
        <v>7000</v>
      </c>
      <c r="J27" s="43">
        <f t="shared" si="5"/>
        <v>1325203.9600000002</v>
      </c>
      <c r="K27" s="41">
        <f>SUM('CtroExp ()'!S41:S52)</f>
        <v>0</v>
      </c>
      <c r="L27" s="41">
        <f>SUM('CtroExp ()'!W41:W52)</f>
        <v>7320852.065000001</v>
      </c>
      <c r="M27" s="41">
        <f>SUM('CtroExp ()'!X41:X52)</f>
        <v>216792.44</v>
      </c>
      <c r="N27" s="41">
        <f>SUM('CtroExp ()'!Y41:Y52)</f>
        <v>0</v>
      </c>
      <c r="O27" s="41">
        <f>SUM('CtroExp ()'!Z41:Z52)</f>
        <v>0</v>
      </c>
      <c r="P27" s="41">
        <f>SUM('CtroExp ()'!AA41:AA52)</f>
        <v>409570.719</v>
      </c>
      <c r="Q27" s="41">
        <f>SUM('CtroExp ()'!AB41:AB52)</f>
        <v>511600.97000000003</v>
      </c>
      <c r="R27" s="41">
        <f>SUM('CtroExp ()'!AW41:AW52)</f>
        <v>36554.043999999994</v>
      </c>
      <c r="S27" s="41">
        <f t="shared" si="6"/>
        <v>8495370.238000002</v>
      </c>
    </row>
    <row r="28" spans="1:19" s="44" customFormat="1" ht="11.25" customHeight="1">
      <c r="A28" s="41" t="s">
        <v>11</v>
      </c>
      <c r="B28" s="41">
        <f>SUM('CtroExp ()'!C54:C65)</f>
        <v>0</v>
      </c>
      <c r="C28" s="41">
        <f>SUM('CtroExp ()'!D54:D65)</f>
        <v>0</v>
      </c>
      <c r="D28" s="41">
        <f>SUM('CtroExp ()'!E54:E65)</f>
        <v>0</v>
      </c>
      <c r="E28" s="41">
        <f>SUM('CtroExp ()'!H54:H65)</f>
        <v>198499</v>
      </c>
      <c r="F28" s="41">
        <f>SUM('CtroExp ()'!I54:I65)</f>
        <v>0</v>
      </c>
      <c r="G28" s="41">
        <f>SUM('CtroExp ()'!J54:J65)</f>
        <v>0</v>
      </c>
      <c r="H28" s="41">
        <f>SUM('CtroExp ()'!K54:K65)</f>
        <v>0</v>
      </c>
      <c r="I28" s="41">
        <f>SUM('CtroExp ()'!L54:L65)</f>
        <v>0</v>
      </c>
      <c r="J28" s="43">
        <f t="shared" si="5"/>
        <v>198499</v>
      </c>
      <c r="K28" s="41">
        <f>SUM('CtroExp ()'!S54:S65)</f>
        <v>394808.255</v>
      </c>
      <c r="L28" s="41">
        <f>SUM('CtroExp ()'!W54:W65)</f>
        <v>1526659.44</v>
      </c>
      <c r="M28" s="41">
        <f>SUM('CtroExp ()'!X54:X65)</f>
        <v>0</v>
      </c>
      <c r="N28" s="41">
        <f>SUM('CtroExp ()'!Y54:Y65)</f>
        <v>0</v>
      </c>
      <c r="O28" s="41">
        <f>SUM('CtroExp ()'!Z54:Z65)</f>
        <v>0</v>
      </c>
      <c r="P28" s="41">
        <f>SUM('CtroExp ()'!AA54:AA65)</f>
        <v>0</v>
      </c>
      <c r="Q28" s="41">
        <f>SUM('CtroExp ()'!AB54:AB65)</f>
        <v>12196.08</v>
      </c>
      <c r="R28" s="41">
        <f>SUM('CtroExp ()'!AW54:AW65)</f>
        <v>0</v>
      </c>
      <c r="S28" s="41">
        <f t="shared" si="6"/>
        <v>1933663.775</v>
      </c>
    </row>
    <row r="29" spans="1:19" s="44" customFormat="1" ht="11.25" customHeight="1">
      <c r="A29" s="42" t="s">
        <v>164</v>
      </c>
      <c r="B29" s="41">
        <f>SUM('CtroExp ()'!C67:C78)</f>
        <v>0</v>
      </c>
      <c r="C29" s="41">
        <f>SUM('CtroExp ()'!D67:D78)</f>
        <v>140926</v>
      </c>
      <c r="D29" s="41">
        <f>SUM('CtroExp ()'!E67:E78)</f>
        <v>0</v>
      </c>
      <c r="E29" s="41">
        <f>SUM('CtroExp ()'!H67:H78)</f>
        <v>238863.443</v>
      </c>
      <c r="F29" s="41">
        <f>SUM('CtroExp ()'!I67:I78)</f>
        <v>0</v>
      </c>
      <c r="G29" s="41">
        <f>SUM('CtroExp ()'!J67:J78)</f>
        <v>0</v>
      </c>
      <c r="H29" s="41">
        <f>SUM('CtroExp ()'!K67:K78)</f>
        <v>0</v>
      </c>
      <c r="I29" s="41">
        <f>SUM('CtroExp ()'!Q67:Q78)</f>
        <v>0</v>
      </c>
      <c r="J29" s="43">
        <f t="shared" si="5"/>
        <v>379789.44299999997</v>
      </c>
      <c r="K29" s="41">
        <f>SUM('CtroExp ()'!S67:S78)</f>
        <v>0</v>
      </c>
      <c r="L29" s="41">
        <f>SUM('CtroExp ()'!W67:W78)</f>
        <v>883421</v>
      </c>
      <c r="M29" s="41">
        <f>SUM('CtroExp ()'!X67:X78)</f>
        <v>135965</v>
      </c>
      <c r="N29" s="41">
        <f>SUM('CtroExp ()'!Y67:Y78)</f>
        <v>0</v>
      </c>
      <c r="O29" s="41">
        <f>SUM('CtroExp ()'!Z67:Z78)</f>
        <v>0</v>
      </c>
      <c r="P29" s="41">
        <f>SUM('CtroExp ()'!AA67:AA78)</f>
        <v>0</v>
      </c>
      <c r="Q29" s="41">
        <f>SUM('CtroExp ()'!AB67:AB78)</f>
        <v>63308</v>
      </c>
      <c r="R29" s="41">
        <f>SUM('CtroExp ()'!AW67:AW78)</f>
        <v>4200</v>
      </c>
      <c r="S29" s="41">
        <f t="shared" si="6"/>
        <v>1086894</v>
      </c>
    </row>
    <row r="30" spans="1:19" s="45" customFormat="1" ht="11.25" customHeight="1">
      <c r="A30" s="42" t="s">
        <v>167</v>
      </c>
      <c r="B30" s="41">
        <f>SUM('CtroExp ()'!C80:C91)</f>
        <v>0</v>
      </c>
      <c r="C30" s="41">
        <f>SUM('CtroExp ()'!D80:D91)</f>
        <v>0</v>
      </c>
      <c r="D30" s="41">
        <f>SUM('CtroExp ()'!E80:E91)</f>
        <v>0</v>
      </c>
      <c r="E30" s="41">
        <f>SUM('CtroExp ()'!H80:H91)</f>
        <v>194739.484</v>
      </c>
      <c r="F30" s="41">
        <f>SUM('CtroExp ()'!I80:I91)</f>
        <v>0</v>
      </c>
      <c r="G30" s="41">
        <f>SUM('CtroExp ()'!J80:J91)</f>
        <v>0</v>
      </c>
      <c r="H30" s="41">
        <f>SUM('CtroExp ()'!K80:K91)</f>
        <v>0</v>
      </c>
      <c r="I30" s="41">
        <f>SUM('CtroExp ()'!Q80:Q91)</f>
        <v>0</v>
      </c>
      <c r="J30" s="43">
        <f t="shared" si="5"/>
        <v>194739.484</v>
      </c>
      <c r="K30" s="41">
        <f>SUM('CtroExp ()'!S80:S91)</f>
        <v>0</v>
      </c>
      <c r="L30" s="41">
        <f>SUM('CtroExp ()'!W80:W91)</f>
        <v>266136.96</v>
      </c>
      <c r="M30" s="41">
        <f>SUM('CtroExp ()'!X80:X91)</f>
        <v>0</v>
      </c>
      <c r="N30" s="41">
        <f>SUM('CtroExp ()'!Y80:Y91)</f>
        <v>0</v>
      </c>
      <c r="O30" s="41">
        <f>SUM('CtroExp ()'!Z80:Z91)</f>
        <v>0</v>
      </c>
      <c r="P30" s="41">
        <f>SUM('CtroExp ()'!AA80:AA91)</f>
        <v>0</v>
      </c>
      <c r="Q30" s="41">
        <f>SUM('CtroExp ()'!AB80:AB91)</f>
        <v>3061.05</v>
      </c>
      <c r="R30" s="41">
        <f>SUM('CtroExp ()'!AW80:AW91)</f>
        <v>0</v>
      </c>
      <c r="S30" s="41">
        <f t="shared" si="6"/>
        <v>269198.01</v>
      </c>
    </row>
    <row r="31" spans="1:19" s="44" customFormat="1" ht="11.25" customHeight="1">
      <c r="A31" s="41" t="s">
        <v>12</v>
      </c>
      <c r="B31" s="41">
        <f>SUM('CtroExp ()'!C93:C104)</f>
        <v>0</v>
      </c>
      <c r="C31" s="41">
        <f>SUM('CtroExp ()'!D93:D104)</f>
        <v>28566.47</v>
      </c>
      <c r="D31" s="41">
        <f>SUM('CtroExp ()'!E93:E104)</f>
        <v>0</v>
      </c>
      <c r="E31" s="41">
        <f>SUM('CtroExp ()'!H93:H104)</f>
        <v>34772.03999999999</v>
      </c>
      <c r="F31" s="41">
        <f>SUM('CtroExp ()'!I93:I104)</f>
        <v>0</v>
      </c>
      <c r="G31" s="41">
        <f>SUM('CtroExp ()'!J93:J104)</f>
        <v>0</v>
      </c>
      <c r="H31" s="41">
        <f>SUM('CtroExp ()'!K93:K104)</f>
        <v>3674</v>
      </c>
      <c r="I31" s="41">
        <f>SUM('CtroExp ()'!Q93:Q104)</f>
        <v>37377.36</v>
      </c>
      <c r="J31" s="43">
        <f t="shared" si="5"/>
        <v>104389.87</v>
      </c>
      <c r="K31" s="41">
        <f>SUM('CtroExp ()'!S93:S104)</f>
        <v>0</v>
      </c>
      <c r="L31" s="41">
        <f>SUM('CtroExp ()'!W93:W104)</f>
        <v>733951</v>
      </c>
      <c r="M31" s="41">
        <f>SUM('CtroExp ()'!X93:X104)</f>
        <v>0</v>
      </c>
      <c r="N31" s="41">
        <f>SUM('CtroExp ()'!Y93:Y104)</f>
        <v>0</v>
      </c>
      <c r="O31" s="41">
        <f>SUM('CtroExp ()'!Z93:Z104)</f>
        <v>0</v>
      </c>
      <c r="P31" s="41">
        <f>SUM('CtroExp ()'!AA93:AA104)</f>
        <v>0</v>
      </c>
      <c r="Q31" s="41">
        <f>SUM('CtroExp ()'!AB93:AB104)</f>
        <v>19570.019999999997</v>
      </c>
      <c r="R31" s="41">
        <f>SUM('CtroExp ()'!AW93:AW104)</f>
        <v>10915.720000000001</v>
      </c>
      <c r="S31" s="41">
        <f t="shared" si="6"/>
        <v>764436.74</v>
      </c>
    </row>
    <row r="32" spans="1:19" s="44" customFormat="1" ht="11.25" customHeight="1">
      <c r="A32" s="42" t="s">
        <v>13</v>
      </c>
      <c r="B32" s="41">
        <f>SUM('CtroExp ()'!C106:C117)</f>
        <v>11340</v>
      </c>
      <c r="C32" s="41">
        <f>SUM('CtroExp ()'!D106:D117)</f>
        <v>0</v>
      </c>
      <c r="D32" s="41">
        <f>SUM('CtroExp ()'!E106:E117)</f>
        <v>0</v>
      </c>
      <c r="E32" s="41">
        <f>SUM('CtroExp ()'!H106:H117)</f>
        <v>0</v>
      </c>
      <c r="F32" s="41">
        <f>SUM('CtroExp ()'!I106:I117)</f>
        <v>0</v>
      </c>
      <c r="G32" s="41">
        <f>SUM('CtroExp ()'!J106:J117)</f>
        <v>0</v>
      </c>
      <c r="H32" s="41">
        <f>SUM('CtroExp ()'!K106:K117)</f>
        <v>0</v>
      </c>
      <c r="I32" s="41">
        <f>SUM('CtroExp ()'!Q106:Q117)</f>
        <v>0</v>
      </c>
      <c r="J32" s="43">
        <f t="shared" si="5"/>
        <v>11340</v>
      </c>
      <c r="K32" s="41">
        <f>SUM('CtroExp ()'!S106:S117)</f>
        <v>0</v>
      </c>
      <c r="L32" s="41">
        <f>SUM('CtroExp ()'!W106:W117)</f>
        <v>0</v>
      </c>
      <c r="M32" s="41">
        <f>SUM('CtroExp ()'!X106:X117)</f>
        <v>0</v>
      </c>
      <c r="N32" s="41">
        <f>SUM('CtroExp ()'!Y106:Y117)</f>
        <v>0</v>
      </c>
      <c r="O32" s="41">
        <f>SUM('CtroExp ()'!Z106:Z117)</f>
        <v>0</v>
      </c>
      <c r="P32" s="41">
        <f>SUM('CtroExp ()'!AA106:AA117)</f>
        <v>0</v>
      </c>
      <c r="Q32" s="41">
        <f>SUM('CtroExp ()'!AB106:AB117)</f>
        <v>0</v>
      </c>
      <c r="R32" s="41">
        <f>SUM('CtroExp ()'!AW106:AW117)</f>
        <v>0</v>
      </c>
      <c r="S32" s="41">
        <f t="shared" si="6"/>
        <v>0</v>
      </c>
    </row>
    <row r="33" spans="1:19" s="44" customFormat="1" ht="11.25" customHeight="1">
      <c r="A33" s="41" t="s">
        <v>14</v>
      </c>
      <c r="B33" s="41">
        <f>SUM('CtroExp ()'!C119:C130)</f>
        <v>9500</v>
      </c>
      <c r="C33" s="41">
        <f>SUM('CtroExp ()'!D119:D130)</f>
        <v>161615</v>
      </c>
      <c r="D33" s="41">
        <f>SUM('CtroExp ()'!E119:E130)</f>
        <v>0</v>
      </c>
      <c r="E33" s="41">
        <f>SUM('CtroExp ()'!H119:H130)</f>
        <v>542608</v>
      </c>
      <c r="F33" s="41">
        <f>SUM('CtroExp ()'!I119:I130)</f>
        <v>0</v>
      </c>
      <c r="G33" s="41">
        <f>SUM('CtroExp ()'!J119:J130)</f>
        <v>0</v>
      </c>
      <c r="H33" s="41">
        <f>SUM('CtroExp ()'!K119:K130)</f>
        <v>0</v>
      </c>
      <c r="I33" s="41">
        <f>SUM('CtroExp ()'!Q119:Q130)</f>
        <v>0</v>
      </c>
      <c r="J33" s="43">
        <f t="shared" si="5"/>
        <v>713723</v>
      </c>
      <c r="K33" s="41">
        <f>SUM('CtroExp ()'!S119:S130)</f>
        <v>0</v>
      </c>
      <c r="L33" s="41">
        <f>SUM('CtroExp ()'!W119:W130)</f>
        <v>3031733</v>
      </c>
      <c r="M33" s="41">
        <f>SUM('CtroExp ()'!X119:X130)</f>
        <v>240221</v>
      </c>
      <c r="N33" s="41">
        <f>SUM('CtroExp ()'!Y119:Y130)</f>
        <v>0</v>
      </c>
      <c r="O33" s="41">
        <f>SUM('CtroExp ()'!Z119:Z130)</f>
        <v>0</v>
      </c>
      <c r="P33" s="41">
        <f>SUM('CtroExp ()'!AA119:AA130)</f>
        <v>408345</v>
      </c>
      <c r="Q33" s="41">
        <f>SUM('CtroExp ()'!AB119:AB130)</f>
        <v>255826</v>
      </c>
      <c r="R33" s="41">
        <f>SUM('CtroExp ()'!AW119:AW130)</f>
        <v>36265</v>
      </c>
      <c r="S33" s="41">
        <f t="shared" si="6"/>
        <v>3972390</v>
      </c>
    </row>
    <row r="34" spans="1:19" s="44" customFormat="1" ht="11.25" customHeight="1">
      <c r="A34" s="41" t="s">
        <v>83</v>
      </c>
      <c r="B34" s="41">
        <f>SUM('CtroExp ()'!C132:C143)</f>
        <v>0</v>
      </c>
      <c r="C34" s="41">
        <f>SUM('CtroExp ()'!D132:D143)</f>
        <v>1000</v>
      </c>
      <c r="D34" s="41">
        <f>SUM('CtroExp ()'!E132:E143)</f>
        <v>0</v>
      </c>
      <c r="E34" s="41">
        <f>SUM('CtroExp ()'!H132:H143)</f>
        <v>523045</v>
      </c>
      <c r="F34" s="41">
        <f>SUM('CtroExp ()'!I132:I143)</f>
        <v>0</v>
      </c>
      <c r="G34" s="41">
        <f>SUM('CtroExp ()'!J132:J143)</f>
        <v>0</v>
      </c>
      <c r="H34" s="41">
        <f>SUM('CtroExp ()'!K132:K143)</f>
        <v>0</v>
      </c>
      <c r="I34" s="41">
        <f>SUM('CtroExp ()'!Q132:Q143)</f>
        <v>0</v>
      </c>
      <c r="J34" s="43">
        <f t="shared" si="5"/>
        <v>524045</v>
      </c>
      <c r="K34" s="41">
        <f>SUM('CtroExp ()'!S132:S143)</f>
        <v>0</v>
      </c>
      <c r="L34" s="41">
        <f>SUM('CtroExp ()'!W132:W143)</f>
        <v>2970536</v>
      </c>
      <c r="M34" s="41">
        <f>SUM('CtroExp ()'!X132:X143)</f>
        <v>0</v>
      </c>
      <c r="N34" s="41">
        <f>SUM('CtroExp ()'!Y132:Y143)</f>
        <v>0</v>
      </c>
      <c r="O34" s="41">
        <f>SUM('CtroExp ()'!Z132:Z143)</f>
        <v>0</v>
      </c>
      <c r="P34" s="41">
        <f>SUM('CtroExp ()'!AA132:AA143)</f>
        <v>6415</v>
      </c>
      <c r="Q34" s="41">
        <f>SUM('CtroExp ()'!AB132:AB143)</f>
        <v>191903</v>
      </c>
      <c r="R34" s="41">
        <f>SUM('CtroExp ()'!AW132:AW143)</f>
        <v>22075</v>
      </c>
      <c r="S34" s="41">
        <f t="shared" si="6"/>
        <v>3190929</v>
      </c>
    </row>
    <row r="35" spans="1:19" s="44" customFormat="1" ht="11.25" customHeight="1">
      <c r="A35" s="42" t="s">
        <v>85</v>
      </c>
      <c r="B35" s="41">
        <f>SUM('CtroExp ()'!C145:C156)</f>
        <v>0</v>
      </c>
      <c r="C35" s="41">
        <f>SUM('CtroExp ()'!D145:D156)</f>
        <v>0</v>
      </c>
      <c r="D35" s="41">
        <f>SUM('CtroExp ()'!E145:E156)</f>
        <v>0</v>
      </c>
      <c r="E35" s="41">
        <f>SUM('CtroExp ()'!H145:H156)</f>
        <v>468741.579</v>
      </c>
      <c r="F35" s="41">
        <f>SUM('CtroExp ()'!I145:I156)</f>
        <v>0</v>
      </c>
      <c r="G35" s="41">
        <f>SUM('CtroExp ()'!J145:J156)</f>
        <v>0</v>
      </c>
      <c r="H35" s="41">
        <f>SUM('CtroExp ()'!K145:K156)</f>
        <v>0</v>
      </c>
      <c r="I35" s="41">
        <f>SUM('CtroExp ()'!Q145:Q156)</f>
        <v>0</v>
      </c>
      <c r="J35" s="43">
        <f t="shared" si="5"/>
        <v>468741.579</v>
      </c>
      <c r="K35" s="41">
        <f>SUM('CtroExp ()'!S145:S156)</f>
        <v>0</v>
      </c>
      <c r="L35" s="41">
        <f>SUM('CtroExp ()'!W145:W156)</f>
        <v>2245854.5300000003</v>
      </c>
      <c r="M35" s="41">
        <f>SUM('CtroExp ()'!X145:X156)</f>
        <v>0</v>
      </c>
      <c r="N35" s="41">
        <f>SUM('CtroExp ()'!Y145:Y156)</f>
        <v>0</v>
      </c>
      <c r="O35" s="41">
        <f>SUM('CtroExp ()'!Z145:Z156)</f>
        <v>0</v>
      </c>
      <c r="P35" s="41">
        <f>SUM('CtroExp ()'!AA145:AA156)</f>
        <v>108485.16</v>
      </c>
      <c r="Q35" s="41">
        <f>SUM('CtroExp ()'!AB145:AB156)</f>
        <v>181063.914</v>
      </c>
      <c r="R35" s="41">
        <f>SUM('CtroExp ()'!AW145:AW156)</f>
        <v>0</v>
      </c>
      <c r="S35" s="41">
        <f t="shared" si="6"/>
        <v>2535403.6040000003</v>
      </c>
    </row>
    <row r="36" spans="1:19" s="44" customFormat="1" ht="11.25" customHeight="1">
      <c r="A36" s="41" t="s">
        <v>103</v>
      </c>
      <c r="B36" s="41">
        <f>SUM('CtroExp ()'!C171:C182)</f>
        <v>0</v>
      </c>
      <c r="C36" s="41">
        <f>SUM('CtroExp ()'!D171:D182)</f>
        <v>0</v>
      </c>
      <c r="D36" s="41">
        <f>SUM('CtroExp ()'!E171:E182)</f>
        <v>0</v>
      </c>
      <c r="E36" s="41">
        <f>SUM('CtroExp ()'!H171:H182)</f>
        <v>177478</v>
      </c>
      <c r="F36" s="41">
        <f>SUM('CtroExp ()'!I171:I182)</f>
        <v>0</v>
      </c>
      <c r="G36" s="41">
        <f>SUM('CtroExp ()'!J171:J182)</f>
        <v>0</v>
      </c>
      <c r="H36" s="41">
        <f>SUM('CtroExp ()'!K171:K182)</f>
        <v>0</v>
      </c>
      <c r="I36" s="41">
        <f>SUM('CtroExp ()'!Q171:Q182)</f>
        <v>0</v>
      </c>
      <c r="J36" s="43">
        <f t="shared" si="5"/>
        <v>177478</v>
      </c>
      <c r="K36" s="41">
        <f>SUM('CtroExp ()'!S171:S182)</f>
        <v>0</v>
      </c>
      <c r="L36" s="41">
        <f>SUM('CtroExp ()'!W171:W182)</f>
        <v>1379523</v>
      </c>
      <c r="M36" s="41">
        <f>SUM('CtroExp ()'!X171:X182)</f>
        <v>0</v>
      </c>
      <c r="N36" s="41">
        <f>SUM('CtroExp ()'!Y171:Y182)</f>
        <v>0</v>
      </c>
      <c r="O36" s="41">
        <f>SUM('CtroExp ()'!Z171:Z182)</f>
        <v>0</v>
      </c>
      <c r="P36" s="41">
        <f>SUM('CtroExp ()'!AA171:AA182)</f>
        <v>180000</v>
      </c>
      <c r="Q36" s="41">
        <f>SUM('CtroExp ()'!AB171:AB182)</f>
        <v>111380</v>
      </c>
      <c r="R36" s="41">
        <f>SUM('CtroExp ()'!AW171:AW182)</f>
        <v>24500</v>
      </c>
      <c r="S36" s="41">
        <f t="shared" si="6"/>
        <v>1695403</v>
      </c>
    </row>
    <row r="37" spans="1:19" s="44" customFormat="1" ht="11.25" customHeight="1">
      <c r="A37" s="41" t="s">
        <v>17</v>
      </c>
      <c r="B37" s="41">
        <f>SUM('CtroExp ()'!C184:C195)</f>
        <v>0</v>
      </c>
      <c r="C37" s="41">
        <f>SUM('CtroExp ()'!D184:D195)</f>
        <v>0</v>
      </c>
      <c r="D37" s="41">
        <f>SUM('CtroExp ()'!E184:E195)</f>
        <v>0</v>
      </c>
      <c r="E37" s="41">
        <f>SUM('CtroExp ()'!H184:H195)</f>
        <v>0</v>
      </c>
      <c r="F37" s="41">
        <f>SUM('CtroExp ()'!I184:I195)</f>
        <v>0</v>
      </c>
      <c r="G37" s="41">
        <f>SUM('CtroExp ()'!J184:J195)</f>
        <v>0</v>
      </c>
      <c r="H37" s="41">
        <f>SUM('CtroExp ()'!K184:K195)</f>
        <v>0</v>
      </c>
      <c r="I37" s="41">
        <f>SUM('CtroExp ()'!Q184:Q195)</f>
        <v>0</v>
      </c>
      <c r="J37" s="43">
        <f t="shared" si="5"/>
        <v>0</v>
      </c>
      <c r="K37" s="41">
        <f>SUM('CtroExp ()'!S184:S195)</f>
        <v>0</v>
      </c>
      <c r="L37" s="41">
        <f>SUM('CtroExp ()'!W184:W195)</f>
        <v>0</v>
      </c>
      <c r="M37" s="41">
        <f>SUM('CtroExp ()'!X184:X195)</f>
        <v>0</v>
      </c>
      <c r="N37" s="41">
        <f>SUM('CtroExp ()'!Y184:Y195)</f>
        <v>0</v>
      </c>
      <c r="O37" s="41">
        <f>SUM('CtroExp ()'!Z184:Z195)</f>
        <v>0</v>
      </c>
      <c r="P37" s="41">
        <f>SUM('CtroExp ()'!AA184:AA195)</f>
        <v>0</v>
      </c>
      <c r="Q37" s="41">
        <f>SUM('CtroExp ()'!AB184:AB195)</f>
        <v>0</v>
      </c>
      <c r="R37" s="41">
        <f>SUM('CtroExp ()'!AW184:AW195)</f>
        <v>0</v>
      </c>
      <c r="S37" s="41">
        <f t="shared" si="6"/>
        <v>0</v>
      </c>
    </row>
    <row r="38" spans="1:19" s="44" customFormat="1" ht="11.25" customHeight="1">
      <c r="A38" s="42" t="s">
        <v>90</v>
      </c>
      <c r="B38" s="41">
        <f>SUM('CtroExp ()'!C210:C221)</f>
        <v>0</v>
      </c>
      <c r="C38" s="41">
        <f>SUM('CtroExp ()'!D210:D221)</f>
        <v>0</v>
      </c>
      <c r="D38" s="41">
        <f>SUM('CtroExp ()'!E210:E221)</f>
        <v>0</v>
      </c>
      <c r="E38" s="41">
        <f>SUM('CtroExp ()'!H210:H221)</f>
        <v>0</v>
      </c>
      <c r="F38" s="41">
        <f>SUM('CtroExp ()'!I210:I221)</f>
        <v>0</v>
      </c>
      <c r="G38" s="41">
        <f>SUM('CtroExp ()'!J210:J221)</f>
        <v>0</v>
      </c>
      <c r="H38" s="41">
        <f>SUM('CtroExp ()'!K210:K221)</f>
        <v>0</v>
      </c>
      <c r="I38" s="41">
        <f>SUM('CtroExp ()'!Q210:Q221)</f>
        <v>0</v>
      </c>
      <c r="J38" s="43">
        <f t="shared" si="5"/>
        <v>0</v>
      </c>
      <c r="K38" s="41">
        <f>SUM('CtroExp ()'!S210:S221)</f>
        <v>0</v>
      </c>
      <c r="L38" s="41">
        <f>SUM('CtroExp ()'!W210:W221)</f>
        <v>0</v>
      </c>
      <c r="M38" s="41">
        <f>SUM('CtroExp ()'!X210:X221)</f>
        <v>0</v>
      </c>
      <c r="N38" s="41">
        <f>SUM('CtroExp ()'!Y210:Y221)</f>
        <v>0</v>
      </c>
      <c r="O38" s="41">
        <f>SUM('CtroExp ()'!Z210:Z221)</f>
        <v>0</v>
      </c>
      <c r="P38" s="41">
        <f>SUM('CtroExp ()'!AA210:AA221)</f>
        <v>0</v>
      </c>
      <c r="Q38" s="41">
        <f>SUM('CtroExp ()'!AB210:AB221)</f>
        <v>0</v>
      </c>
      <c r="R38" s="41">
        <f>SUM('CtroExp ()'!AW210:AW221)</f>
        <v>0</v>
      </c>
      <c r="S38" s="41">
        <f t="shared" si="6"/>
        <v>0</v>
      </c>
    </row>
    <row r="39" spans="1:19" s="44" customFormat="1" ht="11.25" customHeight="1">
      <c r="A39" s="48" t="s">
        <v>133</v>
      </c>
      <c r="B39" s="41">
        <f>SUM('CtroExp ()'!C223:C234)</f>
        <v>0</v>
      </c>
      <c r="C39" s="41">
        <f>SUM('CtroExp ()'!D223:D234)</f>
        <v>0</v>
      </c>
      <c r="D39" s="41">
        <f>SUM('CtroExp ()'!E223:E234)</f>
        <v>0</v>
      </c>
      <c r="E39" s="41">
        <f>SUM('CtroExp ()'!H223:H234)</f>
        <v>28700</v>
      </c>
      <c r="F39" s="41">
        <f>SUM('CtroExp ()'!I223:I234)</f>
        <v>0</v>
      </c>
      <c r="G39" s="41">
        <f>SUM('CtroExp ()'!J223:J234)</f>
        <v>0</v>
      </c>
      <c r="H39" s="41">
        <f>SUM('CtroExp ()'!K223:K234)</f>
        <v>0</v>
      </c>
      <c r="I39" s="41">
        <f>SUM('CtroExp ()'!Q223:Q234)</f>
        <v>0</v>
      </c>
      <c r="J39" s="43">
        <f t="shared" si="5"/>
        <v>28700</v>
      </c>
      <c r="K39" s="41">
        <f>SUM('CtroExp ()'!S223:S234)</f>
        <v>273503</v>
      </c>
      <c r="L39" s="41">
        <f>SUM('CtroExp ()'!W223:W234)</f>
        <v>0</v>
      </c>
      <c r="M39" s="41">
        <f>SUM('CtroExp ()'!X223:X234)</f>
        <v>18600</v>
      </c>
      <c r="N39" s="41">
        <f>SUM('CtroExp ()'!Y223:Y234)</f>
        <v>0</v>
      </c>
      <c r="O39" s="41">
        <f>SUM('CtroExp ()'!Z223:Z234)</f>
        <v>0</v>
      </c>
      <c r="P39" s="41">
        <f>SUM('CtroExp ()'!AA223:AA234)</f>
        <v>0</v>
      </c>
      <c r="Q39" s="41">
        <f>SUM('CtroExp ()'!AB223:AB234)</f>
        <v>0</v>
      </c>
      <c r="R39" s="41">
        <f>SUM('CtroExp ()'!AW223:AW234)</f>
        <v>0</v>
      </c>
      <c r="S39" s="41">
        <f t="shared" si="6"/>
        <v>292103</v>
      </c>
    </row>
    <row r="40" spans="1:19" s="44" customFormat="1" ht="11.25" customHeight="1">
      <c r="A40" s="46" t="s">
        <v>140</v>
      </c>
      <c r="B40" s="41">
        <f>SUM('CtroExp ()'!C236:C247)</f>
        <v>0</v>
      </c>
      <c r="C40" s="41">
        <f>SUM('CtroExp ()'!D236:D247)</f>
        <v>0</v>
      </c>
      <c r="D40" s="41">
        <f>SUM('CtroExp ()'!E236:E247)</f>
        <v>0</v>
      </c>
      <c r="E40" s="41">
        <f>SUM('CtroExp ()'!H236:H247)</f>
        <v>0</v>
      </c>
      <c r="F40" s="41">
        <f>SUM('CtroExp ()'!I236:I247)</f>
        <v>0</v>
      </c>
      <c r="G40" s="41">
        <f>SUM('CtroExp ()'!J236:J247)</f>
        <v>0</v>
      </c>
      <c r="H40" s="41">
        <f>SUM('CtroExp ()'!K236:K247)</f>
        <v>0</v>
      </c>
      <c r="I40" s="41">
        <f>SUM('CtroExp ()'!Q236:Q247)</f>
        <v>0</v>
      </c>
      <c r="J40" s="43">
        <f t="shared" si="5"/>
        <v>0</v>
      </c>
      <c r="K40" s="41">
        <f>SUM('CtroExp ()'!S236:S247)</f>
        <v>0</v>
      </c>
      <c r="L40" s="41">
        <f>SUM('CtroExp ()'!W236:W247)</f>
        <v>0</v>
      </c>
      <c r="M40" s="41">
        <f>SUM('CtroExp ()'!X236:X247)</f>
        <v>0</v>
      </c>
      <c r="N40" s="41">
        <f>SUM('CtroExp ()'!Y236:Y247)</f>
        <v>0</v>
      </c>
      <c r="O40" s="41">
        <f>SUM('CtroExp ()'!Z236:Z247)</f>
        <v>0</v>
      </c>
      <c r="P40" s="41">
        <f>SUM('CtroExp ()'!AA236:AA247)</f>
        <v>0</v>
      </c>
      <c r="Q40" s="41">
        <f>SUM('CtroExp ()'!AB236:AB247)</f>
        <v>0</v>
      </c>
      <c r="R40" s="41">
        <f>SUM('CtroExp ()'!AW236:AW247)</f>
        <v>0</v>
      </c>
      <c r="S40" s="41">
        <f t="shared" si="6"/>
        <v>0</v>
      </c>
    </row>
    <row r="41" spans="1:19" ht="12" customHeight="1">
      <c r="A41" s="63" t="s">
        <v>16</v>
      </c>
      <c r="B41" s="63">
        <f>SUM(B24:B40)</f>
        <v>20840</v>
      </c>
      <c r="C41" s="63">
        <f aca="true" t="shared" si="7" ref="C41:S41">SUM(C24:C40)</f>
        <v>332107.47</v>
      </c>
      <c r="D41" s="63">
        <f t="shared" si="7"/>
        <v>0</v>
      </c>
      <c r="E41" s="63">
        <f t="shared" si="7"/>
        <v>5790354.356000001</v>
      </c>
      <c r="F41" s="63">
        <f t="shared" si="7"/>
        <v>0</v>
      </c>
      <c r="G41" s="63">
        <f t="shared" si="7"/>
        <v>0</v>
      </c>
      <c r="H41" s="63">
        <f t="shared" si="7"/>
        <v>3674</v>
      </c>
      <c r="I41" s="63">
        <f t="shared" si="7"/>
        <v>44377.36</v>
      </c>
      <c r="J41" s="64">
        <f t="shared" si="7"/>
        <v>7402004.036</v>
      </c>
      <c r="K41" s="65">
        <f t="shared" si="7"/>
        <v>668311.255</v>
      </c>
      <c r="L41" s="63">
        <f t="shared" si="7"/>
        <v>28786000.315000005</v>
      </c>
      <c r="M41" s="63">
        <f t="shared" si="7"/>
        <v>619778.44</v>
      </c>
      <c r="N41" s="63">
        <f t="shared" si="7"/>
        <v>0</v>
      </c>
      <c r="O41" s="63">
        <f t="shared" si="7"/>
        <v>0</v>
      </c>
      <c r="P41" s="63">
        <f t="shared" si="7"/>
        <v>1174816.139</v>
      </c>
      <c r="Q41" s="63">
        <f t="shared" si="7"/>
        <v>2270716.974</v>
      </c>
      <c r="R41" s="63">
        <f t="shared" si="7"/>
        <v>183090.09399999998</v>
      </c>
      <c r="S41" s="63">
        <f t="shared" si="7"/>
        <v>38178403.807000004</v>
      </c>
    </row>
    <row r="42" spans="1:19" ht="28.5" customHeight="1">
      <c r="A42" s="146" t="s">
        <v>180</v>
      </c>
      <c r="B42" s="146"/>
      <c r="C42" s="146"/>
      <c r="D42" s="146"/>
      <c r="E42" s="146"/>
      <c r="F42" s="146"/>
      <c r="G42" s="146"/>
      <c r="H42" s="146"/>
      <c r="I42" s="146"/>
      <c r="J42" s="146"/>
      <c r="K42" s="146"/>
      <c r="L42" s="146"/>
      <c r="M42" s="146"/>
      <c r="N42" s="146"/>
      <c r="O42" s="146"/>
      <c r="P42" s="146"/>
      <c r="Q42" s="146"/>
      <c r="R42" s="146"/>
      <c r="S42" s="146"/>
    </row>
    <row r="43" spans="1:11" ht="10.5" customHeight="1">
      <c r="A43" s="56"/>
      <c r="B43" s="57"/>
      <c r="C43" s="5"/>
      <c r="D43" s="5"/>
      <c r="E43" s="5"/>
      <c r="F43" s="5"/>
      <c r="K43" s="4"/>
    </row>
    <row r="46" ht="12">
      <c r="A46" s="1" t="s">
        <v>130</v>
      </c>
    </row>
    <row r="49" spans="1:16" ht="12">
      <c r="A49" s="69"/>
      <c r="B49" s="69"/>
      <c r="C49" s="69"/>
      <c r="D49" s="69"/>
      <c r="E49" s="69"/>
      <c r="F49" s="69"/>
      <c r="G49" s="69"/>
      <c r="H49" s="69"/>
      <c r="I49" s="69"/>
      <c r="J49" s="69"/>
      <c r="K49" s="69"/>
      <c r="L49" s="69"/>
      <c r="M49" s="69"/>
      <c r="N49" s="69"/>
      <c r="O49" s="69"/>
      <c r="P49" s="69"/>
    </row>
  </sheetData>
  <sheetProtection/>
  <mergeCells count="1">
    <mergeCell ref="A42:S42"/>
  </mergeCells>
  <printOptions horizontalCentered="1" verticalCentered="1"/>
  <pageMargins left="0.75" right="0.75" top="0.49" bottom="0.46"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3.xml><?xml version="1.0" encoding="utf-8"?>
<worksheet xmlns="http://schemas.openxmlformats.org/spreadsheetml/2006/main" xmlns:r="http://schemas.openxmlformats.org/officeDocument/2006/relationships">
  <dimension ref="A1:P33"/>
  <sheetViews>
    <sheetView showGridLines="0" showZeros="0" zoomScale="120" zoomScaleNormal="12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spans="1:16" ht="16.5" customHeight="1">
      <c r="A1" s="102" t="s">
        <v>56</v>
      </c>
      <c r="B1" s="44"/>
      <c r="C1" s="44"/>
      <c r="D1" s="44"/>
      <c r="E1" s="44"/>
      <c r="F1" s="44"/>
      <c r="G1" s="44"/>
      <c r="H1" s="44"/>
      <c r="I1" s="44"/>
      <c r="J1" s="44"/>
      <c r="K1" s="44"/>
      <c r="L1" s="44"/>
      <c r="M1" s="44"/>
      <c r="N1" s="44"/>
      <c r="O1" s="44"/>
      <c r="P1" s="44"/>
    </row>
    <row r="2" ht="19.5" customHeight="1">
      <c r="A2" s="93" t="s">
        <v>183</v>
      </c>
    </row>
    <row r="3" spans="1:16"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row>
    <row r="4" spans="1:16" s="44" customFormat="1" ht="12" customHeight="1">
      <c r="A4" s="103" t="s">
        <v>87</v>
      </c>
      <c r="B4" s="42">
        <f>CtroExp!C2</f>
        <v>0</v>
      </c>
      <c r="C4" s="42">
        <f>CtroExp!D2</f>
        <v>0</v>
      </c>
      <c r="D4" s="42">
        <f>CtroExp!E2</f>
        <v>28900</v>
      </c>
      <c r="E4" s="42">
        <f>CtroExp!F2</f>
        <v>0</v>
      </c>
      <c r="F4" s="42">
        <f>CtroExp!G2</f>
        <v>0</v>
      </c>
      <c r="G4" s="42">
        <f>CtroExp!H2</f>
        <v>0</v>
      </c>
      <c r="H4" s="42">
        <f>CtroExp!I2</f>
        <v>0</v>
      </c>
      <c r="I4" s="42">
        <f>CtroExp!J2</f>
        <v>0</v>
      </c>
      <c r="J4" s="42">
        <f>CtroExp!K2</f>
        <v>0</v>
      </c>
      <c r="K4" s="42">
        <f>CtroExp!L2</f>
        <v>0</v>
      </c>
      <c r="L4" s="42">
        <f>CtroExp!X2</f>
        <v>0</v>
      </c>
      <c r="M4" s="43">
        <f aca="true" t="shared" si="0" ref="M4:M23">SUM(B4:L4)</f>
        <v>28900</v>
      </c>
      <c r="N4" s="42">
        <f>CtroExp!Z2</f>
        <v>27000</v>
      </c>
      <c r="O4" s="42">
        <f>CtroExp!AA2</f>
        <v>84028</v>
      </c>
      <c r="P4" s="42">
        <f>SUM(M4:O4)</f>
        <v>139928</v>
      </c>
    </row>
    <row r="5" spans="1:16" s="44" customFormat="1" ht="12" customHeight="1">
      <c r="A5" s="103" t="s">
        <v>148</v>
      </c>
      <c r="B5" s="42">
        <f>CtroExp!C15</f>
        <v>0</v>
      </c>
      <c r="C5" s="42">
        <f>CtroExp!D15</f>
        <v>0</v>
      </c>
      <c r="D5" s="42">
        <f>CtroExp!E15</f>
        <v>83640.62</v>
      </c>
      <c r="E5" s="42">
        <f>CtroExp!F15</f>
        <v>0</v>
      </c>
      <c r="F5" s="42">
        <f>CtroExp!G15</f>
        <v>0</v>
      </c>
      <c r="G5" s="42">
        <f>CtroExp!H15</f>
        <v>0</v>
      </c>
      <c r="H5" s="42">
        <f>CtroExp!I15</f>
        <v>0</v>
      </c>
      <c r="I5" s="42">
        <f>CtroExp!J15</f>
        <v>0</v>
      </c>
      <c r="J5" s="42">
        <f>CtroExp!K15</f>
        <v>0</v>
      </c>
      <c r="K5" s="42">
        <f>CtroExp!L15</f>
        <v>0</v>
      </c>
      <c r="L5" s="42">
        <f>CtroExp!X15</f>
        <v>0</v>
      </c>
      <c r="M5" s="43">
        <f>SUM(B5:L5)</f>
        <v>83640.62</v>
      </c>
      <c r="N5" s="42">
        <f>CtroExp!Z15</f>
        <v>67830</v>
      </c>
      <c r="O5" s="42">
        <f>CtroExp!AA15</f>
        <v>227681.41999999998</v>
      </c>
      <c r="P5" s="42">
        <f>SUM(M5:O5)</f>
        <v>379152.04</v>
      </c>
    </row>
    <row r="6" spans="1:16" s="44" customFormat="1" ht="12" customHeight="1">
      <c r="A6" s="103" t="s">
        <v>155</v>
      </c>
      <c r="B6" s="42">
        <f>CtroExp!C28</f>
        <v>64123</v>
      </c>
      <c r="C6" s="42">
        <f>CtroExp!D28</f>
        <v>0</v>
      </c>
      <c r="D6" s="42">
        <f>CtroExp!E28</f>
        <v>330121</v>
      </c>
      <c r="E6" s="42">
        <f>CtroExp!F28</f>
        <v>31000</v>
      </c>
      <c r="F6" s="42">
        <f>CtroExp!G28</f>
        <v>0</v>
      </c>
      <c r="G6" s="42">
        <f>CtroExp!H28</f>
        <v>0</v>
      </c>
      <c r="H6" s="42">
        <f>CtroExp!I28</f>
        <v>0</v>
      </c>
      <c r="I6" s="42">
        <f>CtroExp!J28</f>
        <v>0</v>
      </c>
      <c r="J6" s="42">
        <f>CtroExp!K28</f>
        <v>0</v>
      </c>
      <c r="K6" s="42">
        <f>CtroExp!L28</f>
        <v>0</v>
      </c>
      <c r="L6" s="42">
        <f>CtroExp!X28</f>
        <v>0</v>
      </c>
      <c r="M6" s="43">
        <f t="shared" si="0"/>
        <v>425244</v>
      </c>
      <c r="N6" s="42">
        <f>CtroExp!Z28</f>
        <v>39000</v>
      </c>
      <c r="O6" s="42">
        <f>CtroExp!AA28</f>
        <v>147842</v>
      </c>
      <c r="P6" s="42">
        <f aca="true" t="shared" si="1" ref="P6:P23">SUM(M6:O6)</f>
        <v>612086</v>
      </c>
    </row>
    <row r="7" spans="1:16" s="44" customFormat="1" ht="12" customHeight="1">
      <c r="A7" s="41" t="s">
        <v>10</v>
      </c>
      <c r="B7" s="41">
        <f>CtroExp!C41</f>
        <v>57667.36</v>
      </c>
      <c r="C7" s="41">
        <f>CtroExp!D41</f>
        <v>0</v>
      </c>
      <c r="D7" s="41">
        <f>CtroExp!E41</f>
        <v>103100</v>
      </c>
      <c r="E7" s="41">
        <f>CtroExp!F41</f>
        <v>0</v>
      </c>
      <c r="F7" s="41">
        <f>CtroExp!G41</f>
        <v>0</v>
      </c>
      <c r="G7" s="41">
        <f>CtroExp!H41</f>
        <v>0</v>
      </c>
      <c r="H7" s="41">
        <f>CtroExp!I41</f>
        <v>0</v>
      </c>
      <c r="I7" s="41">
        <f>CtroExp!J41</f>
        <v>0</v>
      </c>
      <c r="J7" s="41">
        <f>CtroExp!K41</f>
        <v>0</v>
      </c>
      <c r="K7" s="41">
        <f>CtroExp!L41</f>
        <v>0</v>
      </c>
      <c r="L7" s="41">
        <f>CtroExp!X41</f>
        <v>0</v>
      </c>
      <c r="M7" s="43">
        <f t="shared" si="0"/>
        <v>160767.36</v>
      </c>
      <c r="N7" s="41">
        <f>CtroExp!Z41</f>
        <v>172210</v>
      </c>
      <c r="O7" s="41">
        <f>CtroExp!AA41</f>
        <v>479398.601</v>
      </c>
      <c r="P7" s="42">
        <f t="shared" si="1"/>
        <v>812375.961</v>
      </c>
    </row>
    <row r="8" spans="1:16" s="44" customFormat="1" ht="12" customHeight="1">
      <c r="A8" s="88" t="s">
        <v>11</v>
      </c>
      <c r="B8" s="88">
        <f>CtroExp!C54</f>
        <v>130692</v>
      </c>
      <c r="C8" s="88">
        <f>CtroExp!D54</f>
        <v>0</v>
      </c>
      <c r="D8" s="88">
        <f>CtroExp!E54</f>
        <v>165135</v>
      </c>
      <c r="E8" s="88">
        <f>CtroExp!F54</f>
        <v>0</v>
      </c>
      <c r="F8" s="88">
        <f>CtroExp!G54</f>
        <v>0</v>
      </c>
      <c r="G8" s="88">
        <f>CtroExp!H54</f>
        <v>0</v>
      </c>
      <c r="H8" s="88">
        <f>CtroExp!I54</f>
        <v>0</v>
      </c>
      <c r="I8" s="88">
        <f>CtroExp!J54</f>
        <v>0</v>
      </c>
      <c r="J8" s="88">
        <f>CtroExp!K54</f>
        <v>0</v>
      </c>
      <c r="K8" s="88">
        <f>CtroExp!L54</f>
        <v>0</v>
      </c>
      <c r="L8" s="88">
        <f>CtroExp!X54</f>
        <v>0</v>
      </c>
      <c r="M8" s="89">
        <f t="shared" si="0"/>
        <v>295827</v>
      </c>
      <c r="N8" s="88">
        <f>CtroExp!Z54</f>
        <v>54907</v>
      </c>
      <c r="O8" s="88">
        <f>CtroExp!AA54</f>
        <v>135106.56499999997</v>
      </c>
      <c r="P8" s="88">
        <f t="shared" si="1"/>
        <v>485840.56499999994</v>
      </c>
    </row>
    <row r="9" spans="1:16" s="44" customFormat="1" ht="12" customHeight="1">
      <c r="A9" s="42" t="s">
        <v>164</v>
      </c>
      <c r="B9" s="41">
        <f>CtroExp!C67</f>
        <v>68664</v>
      </c>
      <c r="C9" s="41">
        <f>CtroExp!D67</f>
        <v>0</v>
      </c>
      <c r="D9" s="41">
        <f>CtroExp!E67</f>
        <v>0</v>
      </c>
      <c r="E9" s="41">
        <f>CtroExp!F67</f>
        <v>0</v>
      </c>
      <c r="F9" s="41">
        <f>CtroExp!G67</f>
        <v>0</v>
      </c>
      <c r="G9" s="41">
        <f>CtroExp!H67</f>
        <v>0</v>
      </c>
      <c r="H9" s="41">
        <f>CtroExp!I67</f>
        <v>0</v>
      </c>
      <c r="I9" s="41">
        <f>CtroExp!J67</f>
        <v>0</v>
      </c>
      <c r="J9" s="41">
        <f>CtroExp!K67</f>
        <v>0</v>
      </c>
      <c r="K9" s="41">
        <f>CtroExp!L67</f>
        <v>0</v>
      </c>
      <c r="L9" s="41">
        <f>CtroExp!X67</f>
        <v>0</v>
      </c>
      <c r="M9" s="43">
        <f t="shared" si="0"/>
        <v>68664</v>
      </c>
      <c r="N9" s="41">
        <f>CtroExp!Z67</f>
        <v>25500</v>
      </c>
      <c r="O9" s="41">
        <f>CtroExp!AA67</f>
        <v>28100</v>
      </c>
      <c r="P9" s="42">
        <f t="shared" si="1"/>
        <v>122264</v>
      </c>
    </row>
    <row r="10" spans="1:16" s="45" customFormat="1" ht="12" customHeight="1">
      <c r="A10" s="42" t="s">
        <v>167</v>
      </c>
      <c r="B10" s="42">
        <f>CtroExp!C80</f>
        <v>4295.76</v>
      </c>
      <c r="C10" s="42">
        <f>CtroExp!D80</f>
        <v>0</v>
      </c>
      <c r="D10" s="42">
        <f>CtroExp!E80</f>
        <v>100135</v>
      </c>
      <c r="E10" s="42">
        <f>CtroExp!F80</f>
        <v>0</v>
      </c>
      <c r="F10" s="42">
        <f>CtroExp!G80</f>
        <v>0</v>
      </c>
      <c r="G10" s="42">
        <f>CtroExp!H80</f>
        <v>0</v>
      </c>
      <c r="H10" s="42">
        <f>CtroExp!I80</f>
        <v>0</v>
      </c>
      <c r="I10" s="42">
        <f>CtroExp!J80</f>
        <v>0</v>
      </c>
      <c r="J10" s="42">
        <f>CtroExp!K80</f>
        <v>0</v>
      </c>
      <c r="K10" s="42">
        <f>CtroExp!L80</f>
        <v>0</v>
      </c>
      <c r="L10" s="42">
        <f>CtroExp!X80</f>
        <v>0</v>
      </c>
      <c r="M10" s="43">
        <f t="shared" si="0"/>
        <v>104430.76</v>
      </c>
      <c r="N10" s="42">
        <f>CtroExp!Z80</f>
        <v>4000</v>
      </c>
      <c r="O10" s="42">
        <f>CtroExp!AA80</f>
        <v>0</v>
      </c>
      <c r="P10" s="42">
        <f t="shared" si="1"/>
        <v>108430.76</v>
      </c>
    </row>
    <row r="11" spans="1:16" s="44" customFormat="1" ht="12" customHeight="1">
      <c r="A11" s="41" t="s">
        <v>12</v>
      </c>
      <c r="B11" s="41">
        <f>CtroExp!C93</f>
        <v>10750</v>
      </c>
      <c r="C11" s="41">
        <f>CtroExp!D93</f>
        <v>0</v>
      </c>
      <c r="D11" s="41">
        <f>CtroExp!E93</f>
        <v>92250</v>
      </c>
      <c r="E11" s="41">
        <f>CtroExp!F93</f>
        <v>0</v>
      </c>
      <c r="F11" s="41">
        <f>CtroExp!G93</f>
        <v>0</v>
      </c>
      <c r="G11" s="41">
        <f>CtroExp!H93</f>
        <v>0</v>
      </c>
      <c r="H11" s="41">
        <f>CtroExp!I93</f>
        <v>0</v>
      </c>
      <c r="I11" s="41">
        <f>CtroExp!J93</f>
        <v>0</v>
      </c>
      <c r="J11" s="41">
        <f>CtroExp!K93</f>
        <v>0</v>
      </c>
      <c r="K11" s="41">
        <f>CtroExp!L93</f>
        <v>0</v>
      </c>
      <c r="L11" s="41">
        <f>CtroExp!X93</f>
        <v>0</v>
      </c>
      <c r="M11" s="43">
        <f t="shared" si="0"/>
        <v>103000</v>
      </c>
      <c r="N11" s="41">
        <f>CtroExp!Z93</f>
        <v>7994.23</v>
      </c>
      <c r="O11" s="41">
        <f>CtroExp!AA93</f>
        <v>89484.92</v>
      </c>
      <c r="P11" s="42">
        <f t="shared" si="1"/>
        <v>200479.15</v>
      </c>
    </row>
    <row r="12" spans="1:16" s="44" customFormat="1" ht="12" customHeight="1">
      <c r="A12" s="42" t="s">
        <v>13</v>
      </c>
      <c r="B12" s="42">
        <f>CtroExp!C106</f>
        <v>25000</v>
      </c>
      <c r="C12" s="42">
        <f>CtroExp!D106</f>
        <v>0</v>
      </c>
      <c r="D12" s="42">
        <f>CtroExp!E106</f>
        <v>104950</v>
      </c>
      <c r="E12" s="42">
        <f>CtroExp!F106</f>
        <v>0</v>
      </c>
      <c r="F12" s="42">
        <f>CtroExp!G106</f>
        <v>0</v>
      </c>
      <c r="G12" s="42">
        <f>CtroExp!H106</f>
        <v>0</v>
      </c>
      <c r="H12" s="42">
        <f>CtroExp!I106</f>
        <v>0</v>
      </c>
      <c r="I12" s="42">
        <f>CtroExp!J106</f>
        <v>0</v>
      </c>
      <c r="J12" s="42">
        <f>CtroExp!K106</f>
        <v>0</v>
      </c>
      <c r="K12" s="42">
        <f>CtroExp!L106</f>
        <v>0</v>
      </c>
      <c r="L12" s="42">
        <f>CtroExp!X106</f>
        <v>0</v>
      </c>
      <c r="M12" s="43">
        <f t="shared" si="0"/>
        <v>129950</v>
      </c>
      <c r="N12" s="42">
        <f>CtroExp!Z106</f>
        <v>2000</v>
      </c>
      <c r="O12" s="42">
        <f>CtroExp!AA106</f>
        <v>0</v>
      </c>
      <c r="P12" s="42">
        <f t="shared" si="1"/>
        <v>131950</v>
      </c>
    </row>
    <row r="13" spans="1:16" s="44" customFormat="1" ht="12" customHeight="1">
      <c r="A13" s="41" t="s">
        <v>14</v>
      </c>
      <c r="B13" s="41">
        <f>CtroExp!C119</f>
        <v>0</v>
      </c>
      <c r="C13" s="41">
        <f>CtroExp!D119</f>
        <v>0</v>
      </c>
      <c r="D13" s="41">
        <f>CtroExp!E119</f>
        <v>0</v>
      </c>
      <c r="E13" s="41">
        <f>CtroExp!F119</f>
        <v>0</v>
      </c>
      <c r="F13" s="41">
        <f>CtroExp!G119</f>
        <v>0</v>
      </c>
      <c r="G13" s="41">
        <f>CtroExp!H119</f>
        <v>0</v>
      </c>
      <c r="H13" s="41">
        <f>CtroExp!I119</f>
        <v>0</v>
      </c>
      <c r="I13" s="41">
        <f>CtroExp!J119</f>
        <v>0</v>
      </c>
      <c r="J13" s="41">
        <f>CtroExp!K119</f>
        <v>0</v>
      </c>
      <c r="K13" s="41">
        <f>CtroExp!L119</f>
        <v>0</v>
      </c>
      <c r="L13" s="41">
        <f>CtroExp!X119</f>
        <v>0</v>
      </c>
      <c r="M13" s="43">
        <f t="shared" si="0"/>
        <v>0</v>
      </c>
      <c r="N13" s="41">
        <f>CtroExp!Z119</f>
        <v>110244</v>
      </c>
      <c r="O13" s="41">
        <f>CtroExp!AA119</f>
        <v>402977</v>
      </c>
      <c r="P13" s="42">
        <f t="shared" si="1"/>
        <v>513221</v>
      </c>
    </row>
    <row r="14" spans="1:16" s="44" customFormat="1" ht="12" customHeight="1">
      <c r="A14" s="41" t="s">
        <v>83</v>
      </c>
      <c r="B14" s="41">
        <f>CtroExp!C132</f>
        <v>0</v>
      </c>
      <c r="C14" s="41">
        <f>CtroExp!D132</f>
        <v>0</v>
      </c>
      <c r="D14" s="41">
        <f>CtroExp!E132</f>
        <v>93500</v>
      </c>
      <c r="E14" s="41">
        <f>CtroExp!F132</f>
        <v>0</v>
      </c>
      <c r="F14" s="41">
        <f>CtroExp!G132</f>
        <v>0</v>
      </c>
      <c r="G14" s="41">
        <f>CtroExp!H132</f>
        <v>0</v>
      </c>
      <c r="H14" s="41">
        <f>CtroExp!I132</f>
        <v>0</v>
      </c>
      <c r="I14" s="41">
        <f>CtroExp!J132</f>
        <v>0</v>
      </c>
      <c r="J14" s="41">
        <f>CtroExp!K132</f>
        <v>0</v>
      </c>
      <c r="K14" s="41">
        <f>CtroExp!L132</f>
        <v>0</v>
      </c>
      <c r="L14" s="41">
        <f>CtroExp!X132</f>
        <v>0</v>
      </c>
      <c r="M14" s="43">
        <f t="shared" si="0"/>
        <v>93500</v>
      </c>
      <c r="N14" s="41">
        <f>CtroExp!Z132</f>
        <v>5000</v>
      </c>
      <c r="O14" s="41">
        <f>CtroExp!AA132</f>
        <v>188679</v>
      </c>
      <c r="P14" s="42">
        <f t="shared" si="1"/>
        <v>287179</v>
      </c>
    </row>
    <row r="15" spans="1:16" s="44" customFormat="1" ht="12" customHeight="1">
      <c r="A15" s="47" t="s">
        <v>25</v>
      </c>
      <c r="B15" s="41">
        <f>CtroExp!C145</f>
        <v>197060</v>
      </c>
      <c r="C15" s="41">
        <f>CtroExp!D145</f>
        <v>6497</v>
      </c>
      <c r="D15" s="41">
        <f>CtroExp!E145</f>
        <v>13268</v>
      </c>
      <c r="E15" s="41">
        <f>CtroExp!F145</f>
        <v>0</v>
      </c>
      <c r="F15" s="41">
        <f>CtroExp!G145</f>
        <v>0</v>
      </c>
      <c r="G15" s="41">
        <f>CtroExp!H145</f>
        <v>0</v>
      </c>
      <c r="H15" s="41">
        <f>CtroExp!I145</f>
        <v>0</v>
      </c>
      <c r="I15" s="41">
        <f>CtroExp!J145</f>
        <v>0</v>
      </c>
      <c r="J15" s="41">
        <f>CtroExp!K145</f>
        <v>0</v>
      </c>
      <c r="K15" s="41">
        <f>CtroExp!L145</f>
        <v>0</v>
      </c>
      <c r="L15" s="41">
        <f>CtroExp!X145</f>
        <v>0</v>
      </c>
      <c r="M15" s="43">
        <f t="shared" si="0"/>
        <v>216825</v>
      </c>
      <c r="N15" s="41">
        <f>CtroExp!Z145</f>
        <v>0</v>
      </c>
      <c r="O15" s="41">
        <f>CtroExp!AA145</f>
        <v>0</v>
      </c>
      <c r="P15" s="42">
        <f t="shared" si="1"/>
        <v>216825</v>
      </c>
    </row>
    <row r="16" spans="1:16" s="44" customFormat="1" ht="12" customHeight="1">
      <c r="A16" s="42" t="s">
        <v>84</v>
      </c>
      <c r="B16" s="42">
        <f>CtroExp!C158</f>
        <v>0</v>
      </c>
      <c r="C16" s="42">
        <f>CtroExp!D158</f>
        <v>0</v>
      </c>
      <c r="D16" s="42">
        <f>CtroExp!E158</f>
        <v>0</v>
      </c>
      <c r="E16" s="42">
        <f>CtroExp!F158</f>
        <v>0</v>
      </c>
      <c r="F16" s="42">
        <f>CtroExp!G158</f>
        <v>0</v>
      </c>
      <c r="G16" s="42">
        <f>CtroExp!H158</f>
        <v>0</v>
      </c>
      <c r="H16" s="42">
        <f>CtroExp!I158</f>
        <v>0</v>
      </c>
      <c r="I16" s="42">
        <f>CtroExp!J158</f>
        <v>0</v>
      </c>
      <c r="J16" s="42">
        <f>CtroExp!K158</f>
        <v>0</v>
      </c>
      <c r="K16" s="42">
        <f>CtroExp!L158</f>
        <v>0</v>
      </c>
      <c r="L16" s="42">
        <f>CtroExp!X158</f>
        <v>0</v>
      </c>
      <c r="M16" s="43">
        <f t="shared" si="0"/>
        <v>0</v>
      </c>
      <c r="N16" s="42">
        <f>CtroExp!Z158</f>
        <v>37100</v>
      </c>
      <c r="O16" s="42">
        <f>CtroExp!AA158</f>
        <v>222302.13</v>
      </c>
      <c r="P16" s="42">
        <f t="shared" si="1"/>
        <v>259402.13</v>
      </c>
    </row>
    <row r="17" spans="1:16" s="45" customFormat="1" ht="12" customHeight="1">
      <c r="A17" s="46" t="s">
        <v>26</v>
      </c>
      <c r="B17" s="42">
        <f>CtroExp!C171</f>
        <v>167519.53</v>
      </c>
      <c r="C17" s="42">
        <f>CtroExp!D171</f>
        <v>0</v>
      </c>
      <c r="D17" s="42">
        <f>CtroExp!E171</f>
        <v>201320.6</v>
      </c>
      <c r="E17" s="42">
        <f>CtroExp!F171</f>
        <v>1768.385</v>
      </c>
      <c r="F17" s="42">
        <f>CtroExp!G171</f>
        <v>0</v>
      </c>
      <c r="G17" s="42">
        <f>CtroExp!H171</f>
        <v>24574.15</v>
      </c>
      <c r="H17" s="42">
        <f>CtroExp!I171</f>
        <v>0</v>
      </c>
      <c r="I17" s="42">
        <f>CtroExp!J171</f>
        <v>0</v>
      </c>
      <c r="J17" s="42">
        <f>CtroExp!K171</f>
        <v>0</v>
      </c>
      <c r="K17" s="42">
        <f>CtroExp!L171</f>
        <v>0</v>
      </c>
      <c r="L17" s="42">
        <f>CtroExp!X171</f>
        <v>16991.835</v>
      </c>
      <c r="M17" s="43">
        <f t="shared" si="0"/>
        <v>412174.50000000006</v>
      </c>
      <c r="N17" s="42">
        <f>CtroExp!Z171</f>
        <v>0</v>
      </c>
      <c r="O17" s="42">
        <f>CtroExp!AA171</f>
        <v>0</v>
      </c>
      <c r="P17" s="42">
        <f t="shared" si="1"/>
        <v>412174.50000000006</v>
      </c>
    </row>
    <row r="18" spans="1:16" s="44" customFormat="1" ht="12" customHeight="1">
      <c r="A18" s="41" t="s">
        <v>103</v>
      </c>
      <c r="B18" s="41">
        <f>CtroExp!C184</f>
        <v>66932</v>
      </c>
      <c r="C18" s="41">
        <f>CtroExp!D184</f>
        <v>0</v>
      </c>
      <c r="D18" s="41">
        <f>CtroExp!E184</f>
        <v>112280</v>
      </c>
      <c r="E18" s="41">
        <f>CtroExp!F184</f>
        <v>0</v>
      </c>
      <c r="F18" s="41">
        <f>CtroExp!G184</f>
        <v>0</v>
      </c>
      <c r="G18" s="41">
        <f>CtroExp!H184</f>
        <v>0</v>
      </c>
      <c r="H18" s="41">
        <f>CtroExp!I184</f>
        <v>0</v>
      </c>
      <c r="I18" s="41">
        <f>CtroExp!J184</f>
        <v>0</v>
      </c>
      <c r="J18" s="41">
        <f>CtroExp!K184</f>
        <v>0</v>
      </c>
      <c r="K18" s="41">
        <f>CtroExp!L184</f>
        <v>0</v>
      </c>
      <c r="L18" s="41">
        <f>CtroExp!X184</f>
        <v>0</v>
      </c>
      <c r="M18" s="43">
        <f t="shared" si="0"/>
        <v>179212</v>
      </c>
      <c r="N18" s="41">
        <f>CtroExp!Z184</f>
        <v>20000</v>
      </c>
      <c r="O18" s="41">
        <f>CtroExp!AA184</f>
        <v>253853</v>
      </c>
      <c r="P18" s="42">
        <f t="shared" si="1"/>
        <v>453065</v>
      </c>
    </row>
    <row r="19" spans="1:16" s="44" customFormat="1" ht="12" customHeight="1">
      <c r="A19" s="41" t="s">
        <v>17</v>
      </c>
      <c r="B19" s="41">
        <f>CtroExp!C197</f>
        <v>218741</v>
      </c>
      <c r="C19" s="41">
        <f>CtroExp!D197</f>
        <v>0</v>
      </c>
      <c r="D19" s="41">
        <f>CtroExp!E197</f>
        <v>250886</v>
      </c>
      <c r="E19" s="41">
        <f>CtroExp!F197</f>
        <v>0</v>
      </c>
      <c r="F19" s="41">
        <f>CtroExp!G197</f>
        <v>0</v>
      </c>
      <c r="G19" s="41">
        <f>CtroExp!H197</f>
        <v>0</v>
      </c>
      <c r="H19" s="41">
        <f>CtroExp!I197</f>
        <v>0</v>
      </c>
      <c r="I19" s="41">
        <f>CtroExp!J197</f>
        <v>8250</v>
      </c>
      <c r="J19" s="41">
        <f>CtroExp!K197</f>
        <v>0</v>
      </c>
      <c r="K19" s="41">
        <f>CtroExp!L197</f>
        <v>0</v>
      </c>
      <c r="L19" s="41">
        <f>CtroExp!X197</f>
        <v>0</v>
      </c>
      <c r="M19" s="43">
        <f t="shared" si="0"/>
        <v>477877</v>
      </c>
      <c r="N19" s="41">
        <f>CtroExp!Z197</f>
        <v>0</v>
      </c>
      <c r="O19" s="41">
        <f>CtroExp!AA197</f>
        <v>0</v>
      </c>
      <c r="P19" s="42">
        <f t="shared" si="1"/>
        <v>477877</v>
      </c>
    </row>
    <row r="20" spans="1:16" s="44" customFormat="1" ht="12" customHeight="1">
      <c r="A20" s="46" t="s">
        <v>27</v>
      </c>
      <c r="B20" s="42">
        <f>CtroExp!C210</f>
        <v>0</v>
      </c>
      <c r="C20" s="42">
        <f>CtroExp!D210</f>
        <v>0</v>
      </c>
      <c r="D20" s="42">
        <f>CtroExp!E210</f>
        <v>0</v>
      </c>
      <c r="E20" s="42">
        <f>CtroExp!F210</f>
        <v>0</v>
      </c>
      <c r="F20" s="42">
        <f>CtroExp!G210</f>
        <v>0</v>
      </c>
      <c r="G20" s="42">
        <f>CtroExp!H210</f>
        <v>0</v>
      </c>
      <c r="H20" s="42">
        <f>CtroExp!I210</f>
        <v>0</v>
      </c>
      <c r="I20" s="42">
        <f>CtroExp!J210</f>
        <v>0</v>
      </c>
      <c r="J20" s="42">
        <f>CtroExp!K210</f>
        <v>0</v>
      </c>
      <c r="K20" s="42">
        <f>CtroExp!L210</f>
        <v>0</v>
      </c>
      <c r="L20" s="42">
        <f>CtroExp!X210</f>
        <v>0</v>
      </c>
      <c r="M20" s="43">
        <f t="shared" si="0"/>
        <v>0</v>
      </c>
      <c r="N20" s="42">
        <f>CtroExp!Z210</f>
        <v>0</v>
      </c>
      <c r="O20" s="42">
        <f>CtroExp!AA210</f>
        <v>0</v>
      </c>
      <c r="P20" s="42">
        <f t="shared" si="1"/>
        <v>0</v>
      </c>
    </row>
    <row r="21" spans="1:16" s="44" customFormat="1" ht="12" customHeight="1">
      <c r="A21" s="46" t="s">
        <v>55</v>
      </c>
      <c r="B21" s="42">
        <f>CtroExp!C223+CtroExp!C236</f>
        <v>0</v>
      </c>
      <c r="C21" s="42">
        <f>CtroExp!D223+CtroExp!D236</f>
        <v>0</v>
      </c>
      <c r="D21" s="42">
        <f>CtroExp!E223+CtroExp!E236</f>
        <v>62742</v>
      </c>
      <c r="E21" s="42">
        <f>CtroExp!F223+CtroExp!F236</f>
        <v>0</v>
      </c>
      <c r="F21" s="42">
        <f>CtroExp!G223+CtroExp!G236</f>
        <v>0</v>
      </c>
      <c r="G21" s="42">
        <f>CtroExp!H223+CtroExp!H236</f>
        <v>0</v>
      </c>
      <c r="H21" s="42">
        <f>CtroExp!I223+CtroExp!I236</f>
        <v>0</v>
      </c>
      <c r="I21" s="42">
        <f>CtroExp!J223+CtroExp!J236</f>
        <v>0</v>
      </c>
      <c r="J21" s="42">
        <f>CtroExp!K223+CtroExp!K236</f>
        <v>0</v>
      </c>
      <c r="K21" s="42">
        <f>CtroExp!L223+CtroExp!L236</f>
        <v>0</v>
      </c>
      <c r="L21" s="42">
        <f>CtroExp!X223+CtroExp!X236</f>
        <v>0</v>
      </c>
      <c r="M21" s="43">
        <f t="shared" si="0"/>
        <v>62742</v>
      </c>
      <c r="N21" s="42">
        <f>CtroExp!Z223+CtroExp!Z236</f>
        <v>0</v>
      </c>
      <c r="O21" s="42">
        <f>CtroExp!AA223+CtroExp!AA236</f>
        <v>0</v>
      </c>
      <c r="P21" s="42">
        <f t="shared" si="1"/>
        <v>62742</v>
      </c>
    </row>
    <row r="22" spans="1:16" s="44" customFormat="1" ht="12" customHeight="1">
      <c r="A22" s="48" t="s">
        <v>149</v>
      </c>
      <c r="B22" s="42">
        <f>CtroExp!C249</f>
        <v>0</v>
      </c>
      <c r="C22" s="42">
        <f>CtroExp!D249</f>
        <v>0</v>
      </c>
      <c r="D22" s="42">
        <f>CtroExp!E249</f>
        <v>0</v>
      </c>
      <c r="E22" s="42">
        <f>CtroExp!F249</f>
        <v>0</v>
      </c>
      <c r="F22" s="42">
        <f>CtroExp!G249</f>
        <v>0</v>
      </c>
      <c r="G22" s="42">
        <f>CtroExp!H249</f>
        <v>0</v>
      </c>
      <c r="H22" s="42">
        <f>CtroExp!I249</f>
        <v>0</v>
      </c>
      <c r="I22" s="42">
        <f>CtroExp!J249</f>
        <v>0</v>
      </c>
      <c r="J22" s="42">
        <f>CtroExp!K249</f>
        <v>0</v>
      </c>
      <c r="K22" s="42">
        <f>CtroExp!L249</f>
        <v>0</v>
      </c>
      <c r="L22" s="42">
        <f>CtroExp!X249</f>
        <v>0</v>
      </c>
      <c r="M22" s="43">
        <f t="shared" si="0"/>
        <v>0</v>
      </c>
      <c r="N22" s="42">
        <f>CtroExp!Z249</f>
        <v>0</v>
      </c>
      <c r="O22" s="42">
        <f>CtroExp!AA249</f>
        <v>12000</v>
      </c>
      <c r="P22" s="42">
        <f t="shared" si="1"/>
        <v>12000</v>
      </c>
    </row>
    <row r="23" spans="1:16" s="44" customFormat="1" ht="12" customHeight="1">
      <c r="A23" s="46" t="s">
        <v>140</v>
      </c>
      <c r="B23" s="42">
        <f>CtroExp!C262</f>
        <v>0</v>
      </c>
      <c r="C23" s="42">
        <f>CtroExp!D262</f>
        <v>0</v>
      </c>
      <c r="D23" s="42">
        <f>CtroExp!E262</f>
        <v>16474.01</v>
      </c>
      <c r="E23" s="42">
        <f>CtroExp!F262</f>
        <v>8855.99</v>
      </c>
      <c r="F23" s="42">
        <f>CtroExp!G262</f>
        <v>0</v>
      </c>
      <c r="G23" s="42">
        <f>CtroExp!H262</f>
        <v>0</v>
      </c>
      <c r="H23" s="42">
        <f>CtroExp!I262</f>
        <v>0</v>
      </c>
      <c r="I23" s="42">
        <f>CtroExp!J262</f>
        <v>0</v>
      </c>
      <c r="J23" s="42">
        <f>CtroExp!K262</f>
        <v>0</v>
      </c>
      <c r="K23" s="42">
        <f>CtroExp!L262</f>
        <v>0</v>
      </c>
      <c r="L23" s="42">
        <f>CtroExp!X262</f>
        <v>0</v>
      </c>
      <c r="M23" s="43">
        <f t="shared" si="0"/>
        <v>25330</v>
      </c>
      <c r="N23" s="42">
        <f>CtroExp!Z262</f>
        <v>0</v>
      </c>
      <c r="O23" s="42">
        <f>CtroExp!AA262</f>
        <v>0</v>
      </c>
      <c r="P23" s="42">
        <f t="shared" si="1"/>
        <v>25330</v>
      </c>
    </row>
    <row r="24" spans="1:16" ht="12" customHeight="1">
      <c r="A24" s="8" t="s">
        <v>16</v>
      </c>
      <c r="B24" s="8">
        <f>SUM(B4:B23)</f>
        <v>1011444.65</v>
      </c>
      <c r="C24" s="8">
        <f aca="true" t="shared" si="2" ref="C24:P24">SUM(C4:C23)</f>
        <v>6497</v>
      </c>
      <c r="D24" s="8">
        <f t="shared" si="2"/>
        <v>1758702.2300000002</v>
      </c>
      <c r="E24" s="8">
        <f t="shared" si="2"/>
        <v>41624.375</v>
      </c>
      <c r="F24" s="8">
        <f t="shared" si="2"/>
        <v>0</v>
      </c>
      <c r="G24" s="8">
        <f t="shared" si="2"/>
        <v>24574.15</v>
      </c>
      <c r="H24" s="8">
        <f t="shared" si="2"/>
        <v>0</v>
      </c>
      <c r="I24" s="8">
        <f t="shared" si="2"/>
        <v>8250</v>
      </c>
      <c r="J24" s="8">
        <f t="shared" si="2"/>
        <v>0</v>
      </c>
      <c r="K24" s="8">
        <f t="shared" si="2"/>
        <v>0</v>
      </c>
      <c r="L24" s="8">
        <f t="shared" si="2"/>
        <v>16991.835</v>
      </c>
      <c r="M24" s="52">
        <f t="shared" si="2"/>
        <v>2868084.24</v>
      </c>
      <c r="N24" s="53">
        <f t="shared" si="2"/>
        <v>572785.23</v>
      </c>
      <c r="O24" s="8">
        <f t="shared" si="2"/>
        <v>2271452.636</v>
      </c>
      <c r="P24" s="8">
        <f t="shared" si="2"/>
        <v>5712322.106</v>
      </c>
    </row>
    <row r="25" spans="1:16" ht="11.25" customHeight="1">
      <c r="A25" s="147" t="s">
        <v>150</v>
      </c>
      <c r="B25" s="148"/>
      <c r="C25" s="148"/>
      <c r="D25" s="148"/>
      <c r="E25" s="148"/>
      <c r="F25" s="148"/>
      <c r="G25" s="148"/>
      <c r="H25" s="148"/>
      <c r="I25" s="148"/>
      <c r="J25" s="148"/>
      <c r="K25" s="148"/>
      <c r="L25" s="148"/>
      <c r="M25" s="148"/>
      <c r="N25" s="148"/>
      <c r="O25" s="148"/>
      <c r="P25" s="148"/>
    </row>
    <row r="26" spans="1:16" ht="9.75" customHeight="1">
      <c r="A26" s="54"/>
      <c r="B26" s="113"/>
      <c r="C26" s="112"/>
      <c r="D26" s="112"/>
      <c r="E26" s="112"/>
      <c r="F26" s="112"/>
      <c r="G26" s="112"/>
      <c r="H26" s="112"/>
      <c r="I26" s="112"/>
      <c r="J26" s="112"/>
      <c r="K26" s="112"/>
      <c r="L26" s="112"/>
      <c r="M26" s="112"/>
      <c r="N26" s="112"/>
      <c r="O26" s="112"/>
      <c r="P26" s="112"/>
    </row>
    <row r="27" ht="15" customHeight="1">
      <c r="A27" s="104"/>
    </row>
    <row r="28" ht="18.75" customHeight="1">
      <c r="A28" s="104"/>
    </row>
    <row r="29" ht="12">
      <c r="A29" s="104"/>
    </row>
    <row r="30" ht="12">
      <c r="A30" s="104"/>
    </row>
    <row r="32" ht="13.5">
      <c r="A32" s="42"/>
    </row>
    <row r="33" ht="13.5">
      <c r="A33" s="42"/>
    </row>
  </sheetData>
  <sheetProtection/>
  <mergeCells count="1">
    <mergeCell ref="A25:P25"/>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4.xml><?xml version="1.0" encoding="utf-8"?>
<worksheet xmlns="http://schemas.openxmlformats.org/spreadsheetml/2006/main" xmlns:r="http://schemas.openxmlformats.org/officeDocument/2006/relationships">
  <dimension ref="A1:Y53"/>
  <sheetViews>
    <sheetView showGridLines="0" showZeros="0" zoomScale="120" zoomScaleNormal="120" zoomScalePageLayoutView="0" workbookViewId="0" topLeftCell="A19">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5.75" customHeight="1">
      <c r="A2" s="93" t="s">
        <v>204</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CtroExp!C3</f>
        <v>67208</v>
      </c>
      <c r="C4" s="42">
        <f>CtroExp!D3</f>
        <v>0</v>
      </c>
      <c r="D4" s="42">
        <f>CtroExp!E3</f>
        <v>7363</v>
      </c>
      <c r="E4" s="42">
        <f>CtroExp!F3</f>
        <v>0</v>
      </c>
      <c r="F4" s="42">
        <f>CtroExp!G3</f>
        <v>0</v>
      </c>
      <c r="G4" s="42">
        <f>CtroExp!H3</f>
        <v>0</v>
      </c>
      <c r="H4" s="42">
        <f>CtroExp!I3</f>
        <v>0</v>
      </c>
      <c r="I4" s="42">
        <f>CtroExp!J3</f>
        <v>0</v>
      </c>
      <c r="J4" s="42">
        <f>CtroExp!K3</f>
        <v>0</v>
      </c>
      <c r="K4" s="42">
        <f>CtroExp!L3</f>
        <v>0</v>
      </c>
      <c r="L4" s="42">
        <f>CtroExp!X3</f>
        <v>0</v>
      </c>
      <c r="M4" s="43">
        <f aca="true" t="shared" si="0" ref="M4:M23">SUM(B4:L4)</f>
        <v>74571</v>
      </c>
      <c r="N4" s="42">
        <f>CtroExp!Z3</f>
        <v>8020</v>
      </c>
      <c r="O4" s="42">
        <f>CtroExp!AA3</f>
        <v>106565</v>
      </c>
      <c r="P4" s="42">
        <f>SUM(M4:O4)</f>
        <v>189156</v>
      </c>
      <c r="Q4" s="49"/>
    </row>
    <row r="5" spans="1:17" s="44" customFormat="1" ht="10.5" customHeight="1">
      <c r="A5" s="103" t="s">
        <v>148</v>
      </c>
      <c r="B5" s="42">
        <f>CtroExp!C16</f>
        <v>0</v>
      </c>
      <c r="C5" s="42">
        <f>CtroExp!D16</f>
        <v>0</v>
      </c>
      <c r="D5" s="42">
        <f>CtroExp!E16</f>
        <v>37300</v>
      </c>
      <c r="E5" s="42">
        <f>CtroExp!F16</f>
        <v>0</v>
      </c>
      <c r="F5" s="42">
        <f>CtroExp!G16</f>
        <v>0</v>
      </c>
      <c r="G5" s="42">
        <f>CtroExp!H16</f>
        <v>0</v>
      </c>
      <c r="H5" s="42">
        <f>CtroExp!I16</f>
        <v>0</v>
      </c>
      <c r="I5" s="42">
        <f>CtroExp!J16</f>
        <v>17248.35</v>
      </c>
      <c r="J5" s="42">
        <f>CtroExp!K16</f>
        <v>0</v>
      </c>
      <c r="K5" s="42">
        <f>CtroExp!L16</f>
        <v>0</v>
      </c>
      <c r="L5" s="42">
        <f>CtroExp!X16</f>
        <v>0</v>
      </c>
      <c r="M5" s="43">
        <f>SUM(B5:L5)</f>
        <v>54548.35</v>
      </c>
      <c r="N5" s="42">
        <f>CtroExp!Z16</f>
        <v>41000</v>
      </c>
      <c r="O5" s="42">
        <f>CtroExp!AA16</f>
        <v>265938.01</v>
      </c>
      <c r="P5" s="42">
        <f>SUM(M5:O5)</f>
        <v>361486.36</v>
      </c>
      <c r="Q5" s="49"/>
    </row>
    <row r="6" spans="1:17" s="44" customFormat="1" ht="10.5" customHeight="1">
      <c r="A6" s="103" t="s">
        <v>155</v>
      </c>
      <c r="B6" s="42">
        <f>CtroExp!C29</f>
        <v>155052</v>
      </c>
      <c r="C6" s="42">
        <f>CtroExp!D29</f>
        <v>0</v>
      </c>
      <c r="D6" s="42">
        <f>CtroExp!E29</f>
        <v>10512</v>
      </c>
      <c r="E6" s="42">
        <f>CtroExp!F29</f>
        <v>0</v>
      </c>
      <c r="F6" s="42">
        <f>CtroExp!G29</f>
        <v>0</v>
      </c>
      <c r="G6" s="42">
        <f>CtroExp!H29</f>
        <v>0</v>
      </c>
      <c r="H6" s="42">
        <f>CtroExp!I29</f>
        <v>0</v>
      </c>
      <c r="I6" s="42">
        <f>CtroExp!J29</f>
        <v>0</v>
      </c>
      <c r="J6" s="42">
        <f>CtroExp!K29</f>
        <v>0</v>
      </c>
      <c r="K6" s="42">
        <f>CtroExp!L29</f>
        <v>0</v>
      </c>
      <c r="L6" s="42">
        <f>CtroExp!X29</f>
        <v>0</v>
      </c>
      <c r="M6" s="43">
        <f t="shared" si="0"/>
        <v>165564</v>
      </c>
      <c r="N6" s="42">
        <f>CtroExp!Z29</f>
        <v>59100</v>
      </c>
      <c r="O6" s="42">
        <f>CtroExp!AA29</f>
        <v>171694</v>
      </c>
      <c r="P6" s="42">
        <f aca="true" t="shared" si="1" ref="P6:P23">SUM(M6:O6)</f>
        <v>396358</v>
      </c>
      <c r="Q6" s="49"/>
    </row>
    <row r="7" spans="1:16" s="44" customFormat="1" ht="10.5" customHeight="1">
      <c r="A7" s="41" t="s">
        <v>10</v>
      </c>
      <c r="B7" s="41">
        <f>CtroExp!C42</f>
        <v>0</v>
      </c>
      <c r="C7" s="41">
        <f>CtroExp!D42</f>
        <v>0</v>
      </c>
      <c r="D7" s="41">
        <f>CtroExp!E42</f>
        <v>21050</v>
      </c>
      <c r="E7" s="41">
        <f>CtroExp!F42</f>
        <v>0</v>
      </c>
      <c r="F7" s="41">
        <f>CtroExp!G42</f>
        <v>0</v>
      </c>
      <c r="G7" s="41">
        <f>CtroExp!H42</f>
        <v>0</v>
      </c>
      <c r="H7" s="41">
        <f>CtroExp!I42</f>
        <v>0</v>
      </c>
      <c r="I7" s="41">
        <f>CtroExp!J42</f>
        <v>0</v>
      </c>
      <c r="J7" s="41">
        <f>CtroExp!K42</f>
        <v>0</v>
      </c>
      <c r="K7" s="41">
        <f>CtroExp!L42</f>
        <v>0</v>
      </c>
      <c r="L7" s="41">
        <f>CtroExp!X42</f>
        <v>0</v>
      </c>
      <c r="M7" s="43">
        <f t="shared" si="0"/>
        <v>21050</v>
      </c>
      <c r="N7" s="41">
        <f>CtroExp!Z42</f>
        <v>108000</v>
      </c>
      <c r="O7" s="41">
        <f>CtroExp!AA42</f>
        <v>654734.18</v>
      </c>
      <c r="P7" s="42">
        <f t="shared" si="1"/>
        <v>783784.18</v>
      </c>
    </row>
    <row r="8" spans="1:16" s="44" customFormat="1" ht="10.5" customHeight="1">
      <c r="A8" s="41" t="s">
        <v>11</v>
      </c>
      <c r="B8" s="41">
        <f>CtroExp!C55</f>
        <v>113555</v>
      </c>
      <c r="C8" s="41">
        <f>CtroExp!D55</f>
        <v>0</v>
      </c>
      <c r="D8" s="41">
        <f>CtroExp!E55</f>
        <v>60341</v>
      </c>
      <c r="E8" s="41">
        <f>CtroExp!F55</f>
        <v>0</v>
      </c>
      <c r="F8" s="41">
        <f>CtroExp!G55</f>
        <v>0</v>
      </c>
      <c r="G8" s="41">
        <f>CtroExp!H55</f>
        <v>0</v>
      </c>
      <c r="H8" s="41">
        <f>CtroExp!I55</f>
        <v>0</v>
      </c>
      <c r="I8" s="41">
        <f>CtroExp!J55</f>
        <v>0</v>
      </c>
      <c r="J8" s="41">
        <f>CtroExp!K55</f>
        <v>0</v>
      </c>
      <c r="K8" s="41">
        <f>CtroExp!L55</f>
        <v>0</v>
      </c>
      <c r="L8" s="41">
        <f>CtroExp!X55</f>
        <v>0</v>
      </c>
      <c r="M8" s="43">
        <f t="shared" si="0"/>
        <v>173896</v>
      </c>
      <c r="N8" s="41">
        <f>CtroExp!Z55</f>
        <v>36374</v>
      </c>
      <c r="O8" s="41">
        <f>CtroExp!AA55</f>
        <v>115451.675</v>
      </c>
      <c r="P8" s="42">
        <f t="shared" si="1"/>
        <v>325721.675</v>
      </c>
    </row>
    <row r="9" spans="1:16" s="44" customFormat="1" ht="10.5" customHeight="1">
      <c r="A9" s="42" t="s">
        <v>164</v>
      </c>
      <c r="B9" s="41">
        <f>CtroExp!C68</f>
        <v>42952</v>
      </c>
      <c r="C9" s="41">
        <f>CtroExp!D68</f>
        <v>0</v>
      </c>
      <c r="D9" s="41">
        <f>CtroExp!E68</f>
        <v>0</v>
      </c>
      <c r="E9" s="41">
        <f>CtroExp!F68</f>
        <v>0</v>
      </c>
      <c r="F9" s="41">
        <f>CtroExp!G68</f>
        <v>0</v>
      </c>
      <c r="G9" s="41">
        <f>CtroExp!H68</f>
        <v>0</v>
      </c>
      <c r="H9" s="41">
        <f>CtroExp!I68</f>
        <v>0</v>
      </c>
      <c r="I9" s="41">
        <f>CtroExp!J68</f>
        <v>0</v>
      </c>
      <c r="J9" s="41">
        <f>CtroExp!K68</f>
        <v>0</v>
      </c>
      <c r="K9" s="41">
        <f>CtroExp!L68</f>
        <v>0</v>
      </c>
      <c r="L9" s="41">
        <f>CtroExp!X68</f>
        <v>0</v>
      </c>
      <c r="M9" s="43">
        <f t="shared" si="0"/>
        <v>42952</v>
      </c>
      <c r="N9" s="41">
        <f>CtroExp!Z68</f>
        <v>19500</v>
      </c>
      <c r="O9" s="41">
        <f>CtroExp!AA68</f>
        <v>62167</v>
      </c>
      <c r="P9" s="42">
        <f t="shared" si="1"/>
        <v>124619</v>
      </c>
    </row>
    <row r="10" spans="1:16" s="45" customFormat="1" ht="10.5" customHeight="1">
      <c r="A10" s="42" t="s">
        <v>167</v>
      </c>
      <c r="B10" s="42">
        <f>CtroExp!C81</f>
        <v>0</v>
      </c>
      <c r="C10" s="42">
        <f>CtroExp!D81</f>
        <v>0</v>
      </c>
      <c r="D10" s="42">
        <f>CtroExp!E81</f>
        <v>167263</v>
      </c>
      <c r="E10" s="42">
        <f>CtroExp!F81</f>
        <v>0</v>
      </c>
      <c r="F10" s="42">
        <f>CtroExp!G81</f>
        <v>0</v>
      </c>
      <c r="G10" s="42">
        <f>CtroExp!H81</f>
        <v>0</v>
      </c>
      <c r="H10" s="42">
        <f>CtroExp!I81</f>
        <v>0</v>
      </c>
      <c r="I10" s="42">
        <f>CtroExp!J81</f>
        <v>0</v>
      </c>
      <c r="J10" s="42">
        <f>CtroExp!K81</f>
        <v>0</v>
      </c>
      <c r="K10" s="42">
        <f>CtroExp!L81</f>
        <v>0</v>
      </c>
      <c r="L10" s="42">
        <f>CtroExp!X81</f>
        <v>0</v>
      </c>
      <c r="M10" s="43">
        <f t="shared" si="0"/>
        <v>167263</v>
      </c>
      <c r="N10" s="42">
        <f>CtroExp!Z81</f>
        <v>13300</v>
      </c>
      <c r="O10" s="42">
        <f>CtroExp!AA81</f>
        <v>33000</v>
      </c>
      <c r="P10" s="42">
        <f t="shared" si="1"/>
        <v>213563</v>
      </c>
    </row>
    <row r="11" spans="1:16" s="44" customFormat="1" ht="10.5" customHeight="1">
      <c r="A11" s="41" t="s">
        <v>12</v>
      </c>
      <c r="B11" s="41">
        <f>CtroExp!C94</f>
        <v>40966</v>
      </c>
      <c r="C11" s="41">
        <f>CtroExp!D94</f>
        <v>0</v>
      </c>
      <c r="D11" s="41">
        <f>CtroExp!E94</f>
        <v>113621</v>
      </c>
      <c r="E11" s="41">
        <f>CtroExp!F94</f>
        <v>0</v>
      </c>
      <c r="F11" s="41">
        <f>CtroExp!G94</f>
        <v>0</v>
      </c>
      <c r="G11" s="41">
        <f>CtroExp!H94</f>
        <v>0</v>
      </c>
      <c r="H11" s="41">
        <f>CtroExp!I94</f>
        <v>0</v>
      </c>
      <c r="I11" s="41">
        <f>CtroExp!J94</f>
        <v>0</v>
      </c>
      <c r="J11" s="41">
        <f>CtroExp!K94</f>
        <v>0</v>
      </c>
      <c r="K11" s="41">
        <f>CtroExp!L94</f>
        <v>0</v>
      </c>
      <c r="L11" s="41">
        <f>CtroExp!X94</f>
        <v>0</v>
      </c>
      <c r="M11" s="43">
        <f t="shared" si="0"/>
        <v>154587</v>
      </c>
      <c r="N11" s="41">
        <f>CtroExp!Z94</f>
        <v>19684.620000000003</v>
      </c>
      <c r="O11" s="41">
        <f>CtroExp!AA94</f>
        <v>73876.66</v>
      </c>
      <c r="P11" s="42">
        <f t="shared" si="1"/>
        <v>248148.28</v>
      </c>
    </row>
    <row r="12" spans="1:16" s="45" customFormat="1" ht="10.5" customHeight="1">
      <c r="A12" s="42" t="s">
        <v>13</v>
      </c>
      <c r="B12" s="42">
        <f>CtroExp!C107</f>
        <v>57500</v>
      </c>
      <c r="C12" s="42">
        <f>CtroExp!D107</f>
        <v>0</v>
      </c>
      <c r="D12" s="42">
        <f>CtroExp!E107</f>
        <v>172770</v>
      </c>
      <c r="E12" s="42">
        <f>CtroExp!F107</f>
        <v>0</v>
      </c>
      <c r="F12" s="42">
        <f>CtroExp!G107</f>
        <v>0</v>
      </c>
      <c r="G12" s="42">
        <f>CtroExp!H107</f>
        <v>0</v>
      </c>
      <c r="H12" s="42">
        <f>CtroExp!I107</f>
        <v>0</v>
      </c>
      <c r="I12" s="42">
        <f>CtroExp!J107</f>
        <v>0</v>
      </c>
      <c r="J12" s="42">
        <f>CtroExp!K107</f>
        <v>0</v>
      </c>
      <c r="K12" s="42">
        <f>CtroExp!L107</f>
        <v>0</v>
      </c>
      <c r="L12" s="42">
        <f>CtroExp!X107</f>
        <v>0</v>
      </c>
      <c r="M12" s="43">
        <f t="shared" si="0"/>
        <v>230270</v>
      </c>
      <c r="N12" s="42">
        <f>CtroExp!Z107</f>
        <v>0</v>
      </c>
      <c r="O12" s="42">
        <f>CtroExp!AA107</f>
        <v>0</v>
      </c>
      <c r="P12" s="42">
        <f t="shared" si="1"/>
        <v>230270</v>
      </c>
    </row>
    <row r="13" spans="1:16" s="44" customFormat="1" ht="10.5" customHeight="1">
      <c r="A13" s="41" t="s">
        <v>14</v>
      </c>
      <c r="B13" s="41">
        <f>CtroExp!C120</f>
        <v>0</v>
      </c>
      <c r="C13" s="41">
        <f>CtroExp!D120</f>
        <v>0</v>
      </c>
      <c r="D13" s="41">
        <f>CtroExp!E120</f>
        <v>0</v>
      </c>
      <c r="E13" s="41">
        <f>CtroExp!F120</f>
        <v>0</v>
      </c>
      <c r="F13" s="41">
        <f>CtroExp!G120</f>
        <v>0</v>
      </c>
      <c r="G13" s="41">
        <f>CtroExp!H120</f>
        <v>0</v>
      </c>
      <c r="H13" s="41">
        <f>CtroExp!I120</f>
        <v>0</v>
      </c>
      <c r="I13" s="41">
        <f>CtroExp!J120</f>
        <v>0</v>
      </c>
      <c r="J13" s="41">
        <f>CtroExp!K120</f>
        <v>0</v>
      </c>
      <c r="K13" s="41">
        <f>CtroExp!L120</f>
        <v>0</v>
      </c>
      <c r="L13" s="41">
        <f>CtroExp!X120</f>
        <v>0</v>
      </c>
      <c r="M13" s="43">
        <f t="shared" si="0"/>
        <v>0</v>
      </c>
      <c r="N13" s="41">
        <f>CtroExp!Z120</f>
        <v>89257</v>
      </c>
      <c r="O13" s="41">
        <f>CtroExp!AA120</f>
        <v>189313</v>
      </c>
      <c r="P13" s="42">
        <f t="shared" si="1"/>
        <v>278570</v>
      </c>
    </row>
    <row r="14" spans="1:16" s="44" customFormat="1" ht="10.5" customHeight="1">
      <c r="A14" s="41" t="s">
        <v>83</v>
      </c>
      <c r="B14" s="41">
        <f>CtroExp!C133</f>
        <v>0</v>
      </c>
      <c r="C14" s="41">
        <f>CtroExp!D133</f>
        <v>0</v>
      </c>
      <c r="D14" s="41">
        <f>CtroExp!E133</f>
        <v>66000</v>
      </c>
      <c r="E14" s="41">
        <f>CtroExp!F133</f>
        <v>0</v>
      </c>
      <c r="F14" s="41">
        <f>CtroExp!G133</f>
        <v>0</v>
      </c>
      <c r="G14" s="41">
        <f>CtroExp!H133</f>
        <v>0</v>
      </c>
      <c r="H14" s="41">
        <f>CtroExp!I133</f>
        <v>0</v>
      </c>
      <c r="I14" s="41">
        <f>CtroExp!J133</f>
        <v>0</v>
      </c>
      <c r="J14" s="41">
        <f>CtroExp!K133</f>
        <v>0</v>
      </c>
      <c r="K14" s="41">
        <f>CtroExp!L133</f>
        <v>0</v>
      </c>
      <c r="L14" s="41">
        <f>CtroExp!X133</f>
        <v>0</v>
      </c>
      <c r="M14" s="43">
        <f t="shared" si="0"/>
        <v>66000</v>
      </c>
      <c r="N14" s="41">
        <f>CtroExp!Z133</f>
        <v>72500</v>
      </c>
      <c r="O14" s="41">
        <f>CtroExp!AA133</f>
        <v>137698</v>
      </c>
      <c r="P14" s="42">
        <f t="shared" si="1"/>
        <v>276198</v>
      </c>
    </row>
    <row r="15" spans="1:25" s="44" customFormat="1" ht="10.5" customHeight="1">
      <c r="A15" s="50" t="s">
        <v>25</v>
      </c>
      <c r="B15" s="41">
        <f>CtroExp!C146</f>
        <v>183408</v>
      </c>
      <c r="C15" s="41">
        <f>CtroExp!D146</f>
        <v>0</v>
      </c>
      <c r="D15" s="41">
        <f>CtroExp!E146</f>
        <v>50780</v>
      </c>
      <c r="E15" s="41">
        <f>CtroExp!F146</f>
        <v>0</v>
      </c>
      <c r="F15" s="41">
        <f>CtroExp!G146</f>
        <v>0</v>
      </c>
      <c r="G15" s="41">
        <f>CtroExp!H146</f>
        <v>0</v>
      </c>
      <c r="H15" s="41">
        <f>CtroExp!I146</f>
        <v>0</v>
      </c>
      <c r="I15" s="41">
        <f>CtroExp!J146</f>
        <v>0</v>
      </c>
      <c r="J15" s="41">
        <f>CtroExp!K146</f>
        <v>0</v>
      </c>
      <c r="K15" s="41">
        <f>CtroExp!L146</f>
        <v>0</v>
      </c>
      <c r="L15" s="41">
        <f>CtroExp!X146</f>
        <v>0</v>
      </c>
      <c r="M15" s="43">
        <f t="shared" si="0"/>
        <v>234188</v>
      </c>
      <c r="N15" s="41">
        <f>CtroExp!Z146</f>
        <v>0</v>
      </c>
      <c r="O15" s="41">
        <f>CtroExp!AA146</f>
        <v>0</v>
      </c>
      <c r="P15" s="42">
        <f t="shared" si="1"/>
        <v>234188</v>
      </c>
      <c r="Y15" s="49"/>
    </row>
    <row r="16" spans="1:16" s="44" customFormat="1" ht="10.5" customHeight="1">
      <c r="A16" s="42" t="s">
        <v>84</v>
      </c>
      <c r="B16" s="42">
        <f>CtroExp!C159</f>
        <v>0</v>
      </c>
      <c r="C16" s="42">
        <f>CtroExp!D159</f>
        <v>0</v>
      </c>
      <c r="D16" s="42">
        <f>CtroExp!E159</f>
        <v>0</v>
      </c>
      <c r="E16" s="42">
        <f>CtroExp!F159</f>
        <v>0</v>
      </c>
      <c r="F16" s="42">
        <f>CtroExp!G159</f>
        <v>0</v>
      </c>
      <c r="G16" s="42">
        <f>CtroExp!H159</f>
        <v>0</v>
      </c>
      <c r="H16" s="42">
        <f>CtroExp!I159</f>
        <v>0</v>
      </c>
      <c r="I16" s="42">
        <f>CtroExp!J159</f>
        <v>0</v>
      </c>
      <c r="J16" s="42">
        <f>CtroExp!K159</f>
        <v>0</v>
      </c>
      <c r="K16" s="42">
        <f>CtroExp!L159</f>
        <v>0</v>
      </c>
      <c r="L16" s="42">
        <f>CtroExp!X159</f>
        <v>0</v>
      </c>
      <c r="M16" s="43">
        <f t="shared" si="0"/>
        <v>0</v>
      </c>
      <c r="N16" s="42">
        <f>CtroExp!Z159</f>
        <v>32640</v>
      </c>
      <c r="O16" s="42">
        <f>CtroExp!AA159</f>
        <v>74735.26</v>
      </c>
      <c r="P16" s="42">
        <f t="shared" si="1"/>
        <v>107375.26</v>
      </c>
    </row>
    <row r="17" spans="1:16" s="45" customFormat="1" ht="10.5" customHeight="1">
      <c r="A17" s="48" t="s">
        <v>26</v>
      </c>
      <c r="B17" s="42">
        <f>CtroExp!C172</f>
        <v>102081</v>
      </c>
      <c r="C17" s="42">
        <f>CtroExp!D172</f>
        <v>0</v>
      </c>
      <c r="D17" s="42">
        <f>CtroExp!E172</f>
        <v>148971</v>
      </c>
      <c r="E17" s="42">
        <f>CtroExp!F172</f>
        <v>0</v>
      </c>
      <c r="F17" s="42">
        <f>CtroExp!G172</f>
        <v>0</v>
      </c>
      <c r="G17" s="42">
        <f>CtroExp!H172</f>
        <v>14174.795</v>
      </c>
      <c r="H17" s="42">
        <f>CtroExp!I172</f>
        <v>0</v>
      </c>
      <c r="I17" s="42">
        <f>CtroExp!J172</f>
        <v>0</v>
      </c>
      <c r="J17" s="42">
        <f>CtroExp!K172</f>
        <v>0</v>
      </c>
      <c r="K17" s="42">
        <f>CtroExp!L172</f>
        <v>0</v>
      </c>
      <c r="L17" s="42">
        <f>CtroExp!X172</f>
        <v>14998.195</v>
      </c>
      <c r="M17" s="43">
        <f t="shared" si="0"/>
        <v>280224.99</v>
      </c>
      <c r="N17" s="42">
        <f>CtroExp!Z172</f>
        <v>0</v>
      </c>
      <c r="O17" s="42">
        <f>CtroExp!AA172</f>
        <v>0</v>
      </c>
      <c r="P17" s="42">
        <f t="shared" si="1"/>
        <v>280224.99</v>
      </c>
    </row>
    <row r="18" spans="1:16" s="44" customFormat="1" ht="10.5" customHeight="1">
      <c r="A18" s="41" t="s">
        <v>103</v>
      </c>
      <c r="B18" s="41">
        <f>CtroExp!C185</f>
        <v>126480</v>
      </c>
      <c r="C18" s="41">
        <f>CtroExp!D185</f>
        <v>0</v>
      </c>
      <c r="D18" s="41">
        <f>CtroExp!E185</f>
        <v>0</v>
      </c>
      <c r="E18" s="41">
        <f>CtroExp!F185</f>
        <v>0</v>
      </c>
      <c r="F18" s="41">
        <f>CtroExp!G185</f>
        <v>0</v>
      </c>
      <c r="G18" s="41">
        <f>CtroExp!H185</f>
        <v>0</v>
      </c>
      <c r="H18" s="41">
        <f>CtroExp!I185</f>
        <v>0</v>
      </c>
      <c r="I18" s="41">
        <f>CtroExp!J185</f>
        <v>0</v>
      </c>
      <c r="J18" s="41">
        <f>CtroExp!K185</f>
        <v>0</v>
      </c>
      <c r="K18" s="41">
        <f>CtroExp!L185</f>
        <v>0</v>
      </c>
      <c r="L18" s="41">
        <f>CtroExp!X185</f>
        <v>0</v>
      </c>
      <c r="M18" s="43">
        <f t="shared" si="0"/>
        <v>126480</v>
      </c>
      <c r="N18" s="41">
        <f>CtroExp!Z185</f>
        <v>24697</v>
      </c>
      <c r="O18" s="41">
        <f>CtroExp!AA185</f>
        <v>64930</v>
      </c>
      <c r="P18" s="42">
        <f t="shared" si="1"/>
        <v>216107</v>
      </c>
    </row>
    <row r="19" spans="1:16" s="44" customFormat="1" ht="10.5" customHeight="1">
      <c r="A19" s="41" t="s">
        <v>17</v>
      </c>
      <c r="B19" s="41">
        <f>CtroExp!C198</f>
        <v>254220</v>
      </c>
      <c r="C19" s="41">
        <f>CtroExp!D198</f>
        <v>0</v>
      </c>
      <c r="D19" s="41">
        <f>CtroExp!E198</f>
        <v>31000</v>
      </c>
      <c r="E19" s="41">
        <f>CtroExp!F198</f>
        <v>0</v>
      </c>
      <c r="F19" s="41">
        <f>CtroExp!G198</f>
        <v>0</v>
      </c>
      <c r="G19" s="41">
        <f>CtroExp!H198</f>
        <v>0</v>
      </c>
      <c r="H19" s="41">
        <f>CtroExp!I198</f>
        <v>0</v>
      </c>
      <c r="I19" s="41">
        <f>CtroExp!J198</f>
        <v>0</v>
      </c>
      <c r="J19" s="41">
        <f>CtroExp!K198</f>
        <v>0</v>
      </c>
      <c r="K19" s="41">
        <f>CtroExp!L198</f>
        <v>0</v>
      </c>
      <c r="L19" s="41">
        <f>CtroExp!X198</f>
        <v>0</v>
      </c>
      <c r="M19" s="43">
        <f t="shared" si="0"/>
        <v>285220</v>
      </c>
      <c r="N19" s="41">
        <f>CtroExp!Z198</f>
        <v>0</v>
      </c>
      <c r="O19" s="41">
        <f>CtroExp!AA198</f>
        <v>0</v>
      </c>
      <c r="P19" s="42">
        <f t="shared" si="1"/>
        <v>285220</v>
      </c>
    </row>
    <row r="20" spans="1:16" s="45" customFormat="1" ht="10.5" customHeight="1">
      <c r="A20" s="48" t="s">
        <v>27</v>
      </c>
      <c r="B20" s="42">
        <f>CtroExp!C211</f>
        <v>0</v>
      </c>
      <c r="C20" s="42">
        <f>CtroExp!D211</f>
        <v>0</v>
      </c>
      <c r="D20" s="42">
        <f>CtroExp!E211</f>
        <v>0</v>
      </c>
      <c r="E20" s="42">
        <f>CtroExp!F211</f>
        <v>0</v>
      </c>
      <c r="F20" s="42">
        <f>CtroExp!G211</f>
        <v>0</v>
      </c>
      <c r="G20" s="42">
        <f>CtroExp!H211</f>
        <v>0</v>
      </c>
      <c r="H20" s="42">
        <f>CtroExp!I211</f>
        <v>0</v>
      </c>
      <c r="I20" s="42">
        <f>CtroExp!J211</f>
        <v>0</v>
      </c>
      <c r="J20" s="42">
        <f>CtroExp!K211</f>
        <v>0</v>
      </c>
      <c r="K20" s="42">
        <f>CtroExp!L211</f>
        <v>0</v>
      </c>
      <c r="L20" s="42">
        <f>CtroExp!X211</f>
        <v>0</v>
      </c>
      <c r="M20" s="43">
        <f t="shared" si="0"/>
        <v>0</v>
      </c>
      <c r="N20" s="42">
        <f>CtroExp!Z211</f>
        <v>0</v>
      </c>
      <c r="O20" s="42">
        <f>CtroExp!AA211</f>
        <v>0</v>
      </c>
      <c r="P20" s="42">
        <f t="shared" si="1"/>
        <v>0</v>
      </c>
    </row>
    <row r="21" spans="1:16" s="44" customFormat="1" ht="10.5" customHeight="1">
      <c r="A21" s="48" t="s">
        <v>55</v>
      </c>
      <c r="B21" s="42">
        <f>CtroExp!C224+CtroExp!C237</f>
        <v>0</v>
      </c>
      <c r="C21" s="42">
        <f>CtroExp!D224+CtroExp!D237</f>
        <v>0</v>
      </c>
      <c r="D21" s="42">
        <f>CtroExp!E224+CtroExp!E237</f>
        <v>0</v>
      </c>
      <c r="E21" s="42">
        <f>CtroExp!F224+CtroExp!F237</f>
        <v>0</v>
      </c>
      <c r="F21" s="42">
        <f>CtroExp!G224+CtroExp!G237</f>
        <v>0</v>
      </c>
      <c r="G21" s="42">
        <f>CtroExp!H224+CtroExp!H237</f>
        <v>0</v>
      </c>
      <c r="H21" s="42">
        <f>CtroExp!I224+CtroExp!I237</f>
        <v>0</v>
      </c>
      <c r="I21" s="42">
        <f>CtroExp!J224+CtroExp!J237</f>
        <v>0</v>
      </c>
      <c r="J21" s="42">
        <f>CtroExp!K224+CtroExp!K237</f>
        <v>0</v>
      </c>
      <c r="K21" s="42">
        <f>CtroExp!L224+CtroExp!L237</f>
        <v>0</v>
      </c>
      <c r="L21" s="42">
        <f>CtroExp!X224+CtroExp!X237</f>
        <v>0</v>
      </c>
      <c r="M21" s="43">
        <f t="shared" si="0"/>
        <v>0</v>
      </c>
      <c r="N21" s="42">
        <f>CtroExp!Z224+CtroExp!Z237</f>
        <v>0</v>
      </c>
      <c r="O21" s="42">
        <f>CtroExp!AA224+CtroExp!AA237</f>
        <v>0</v>
      </c>
      <c r="P21" s="42">
        <f t="shared" si="1"/>
        <v>0</v>
      </c>
    </row>
    <row r="22" spans="1:16" s="44" customFormat="1" ht="10.5" customHeight="1">
      <c r="A22" s="48" t="s">
        <v>124</v>
      </c>
      <c r="B22" s="42">
        <f>CtroExp!C250</f>
        <v>0</v>
      </c>
      <c r="C22" s="42">
        <f>CtroExp!D250</f>
        <v>0</v>
      </c>
      <c r="D22" s="42">
        <f>CtroExp!E250</f>
        <v>0</v>
      </c>
      <c r="E22" s="42">
        <f>CtroExp!F250</f>
        <v>0</v>
      </c>
      <c r="F22" s="42">
        <f>CtroExp!G250</f>
        <v>0</v>
      </c>
      <c r="G22" s="42">
        <f>CtroExp!H250</f>
        <v>0</v>
      </c>
      <c r="H22" s="42">
        <f>CtroExp!I250</f>
        <v>0</v>
      </c>
      <c r="I22" s="42">
        <f>CtroExp!J250</f>
        <v>0</v>
      </c>
      <c r="J22" s="42">
        <f>CtroExp!K250</f>
        <v>0</v>
      </c>
      <c r="K22" s="42">
        <f>CtroExp!L250</f>
        <v>0</v>
      </c>
      <c r="L22" s="42">
        <f>CtroExp!X250</f>
        <v>0</v>
      </c>
      <c r="M22" s="43">
        <f t="shared" si="0"/>
        <v>0</v>
      </c>
      <c r="N22" s="42">
        <f>CtroExp!Z250</f>
        <v>0</v>
      </c>
      <c r="O22" s="42">
        <f>CtroExp!AA250</f>
        <v>0</v>
      </c>
      <c r="P22" s="42">
        <f t="shared" si="1"/>
        <v>0</v>
      </c>
    </row>
    <row r="23" spans="1:16" s="44" customFormat="1" ht="10.5" customHeight="1">
      <c r="A23" s="46" t="s">
        <v>140</v>
      </c>
      <c r="B23" s="42">
        <f>CtroExp!C263</f>
        <v>0</v>
      </c>
      <c r="C23" s="42">
        <f>CtroExp!D263</f>
        <v>0</v>
      </c>
      <c r="D23" s="42">
        <f>CtroExp!E263</f>
        <v>0</v>
      </c>
      <c r="E23" s="42">
        <f>CtroExp!F263</f>
        <v>30300</v>
      </c>
      <c r="F23" s="42">
        <f>CtroExp!G263</f>
        <v>0</v>
      </c>
      <c r="G23" s="42">
        <f>CtroExp!H263</f>
        <v>0</v>
      </c>
      <c r="H23" s="42">
        <f>CtroExp!I263</f>
        <v>0</v>
      </c>
      <c r="I23" s="42">
        <f>CtroExp!J263</f>
        <v>0</v>
      </c>
      <c r="J23" s="42">
        <f>CtroExp!K263</f>
        <v>0</v>
      </c>
      <c r="K23" s="42">
        <f>CtroExp!L263</f>
        <v>0</v>
      </c>
      <c r="L23" s="42">
        <f>CtroExp!X263</f>
        <v>0</v>
      </c>
      <c r="M23" s="43">
        <f t="shared" si="0"/>
        <v>30300</v>
      </c>
      <c r="N23" s="42">
        <f>CtroExp!Z263</f>
        <v>0</v>
      </c>
      <c r="O23" s="42">
        <f>CtroExp!AA263</f>
        <v>0</v>
      </c>
      <c r="P23" s="42">
        <f t="shared" si="1"/>
        <v>30300</v>
      </c>
    </row>
    <row r="24" spans="1:18" s="2" customFormat="1" ht="12.75" customHeight="1">
      <c r="A24" s="8" t="s">
        <v>16</v>
      </c>
      <c r="B24" s="8">
        <f aca="true" t="shared" si="2" ref="B24:P24">SUM(B4:B23)</f>
        <v>1143422</v>
      </c>
      <c r="C24" s="8">
        <f t="shared" si="2"/>
        <v>0</v>
      </c>
      <c r="D24" s="8">
        <f t="shared" si="2"/>
        <v>886971</v>
      </c>
      <c r="E24" s="8">
        <f t="shared" si="2"/>
        <v>30300</v>
      </c>
      <c r="F24" s="8">
        <f t="shared" si="2"/>
        <v>0</v>
      </c>
      <c r="G24" s="8">
        <f t="shared" si="2"/>
        <v>14174.795</v>
      </c>
      <c r="H24" s="8">
        <f t="shared" si="2"/>
        <v>0</v>
      </c>
      <c r="I24" s="8">
        <f t="shared" si="2"/>
        <v>17248.35</v>
      </c>
      <c r="J24" s="8">
        <f t="shared" si="2"/>
        <v>0</v>
      </c>
      <c r="K24" s="8">
        <f t="shared" si="2"/>
        <v>0</v>
      </c>
      <c r="L24" s="8">
        <f t="shared" si="2"/>
        <v>14998.195</v>
      </c>
      <c r="M24" s="52">
        <f t="shared" si="2"/>
        <v>2107114.34</v>
      </c>
      <c r="N24" s="53">
        <f t="shared" si="2"/>
        <v>524072.62</v>
      </c>
      <c r="O24" s="8">
        <f t="shared" si="2"/>
        <v>1950102.785</v>
      </c>
      <c r="P24" s="8">
        <f t="shared" si="2"/>
        <v>4581289.744999999</v>
      </c>
      <c r="R24" s="44"/>
    </row>
    <row r="25" spans="1:18" ht="21" customHeight="1">
      <c r="A25" s="92" t="s">
        <v>205</v>
      </c>
      <c r="R25" s="44"/>
    </row>
    <row r="26" spans="1:18"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c r="R26" s="44"/>
    </row>
    <row r="27" spans="1:16" s="44" customFormat="1" ht="10.5" customHeight="1">
      <c r="A27" s="103" t="s">
        <v>87</v>
      </c>
      <c r="B27" s="42">
        <f>SUM(CtroExp!C2:C3)</f>
        <v>67208</v>
      </c>
      <c r="C27" s="42">
        <f>SUM(CtroExp!D2:D3)</f>
        <v>0</v>
      </c>
      <c r="D27" s="42">
        <f>SUM(CtroExp!E2:E3)</f>
        <v>36263</v>
      </c>
      <c r="E27" s="42">
        <f>SUM(CtroExp!F2:F3)</f>
        <v>0</v>
      </c>
      <c r="F27" s="42">
        <f>SUM(CtroExp!G2:G3)</f>
        <v>0</v>
      </c>
      <c r="G27" s="42">
        <f>SUM(CtroExp!H2:H3)</f>
        <v>0</v>
      </c>
      <c r="H27" s="42">
        <f>SUM(CtroExp!I2:I3)</f>
        <v>0</v>
      </c>
      <c r="I27" s="42">
        <f>SUM(CtroExp!J2:J3)</f>
        <v>0</v>
      </c>
      <c r="J27" s="42">
        <f>SUM(CtroExp!K2:K3)</f>
        <v>0</v>
      </c>
      <c r="K27" s="42">
        <f>SUM(CtroExp!L2:L3)</f>
        <v>0</v>
      </c>
      <c r="L27" s="42">
        <f>SUM(CtroExp!X2:X3)</f>
        <v>0</v>
      </c>
      <c r="M27" s="43">
        <f aca="true" t="shared" si="3" ref="M27:M46">SUM(B27:L27)</f>
        <v>103471</v>
      </c>
      <c r="N27" s="42">
        <f>SUM(CtroExp!Z2:Z3)</f>
        <v>35020</v>
      </c>
      <c r="O27" s="42">
        <f>SUM(CtroExp!AA2:AA3)</f>
        <v>190593</v>
      </c>
      <c r="P27" s="42">
        <f>SUM(M27:O27)</f>
        <v>329084</v>
      </c>
    </row>
    <row r="28" spans="1:16" s="44" customFormat="1" ht="10.5" customHeight="1">
      <c r="A28" s="103" t="s">
        <v>148</v>
      </c>
      <c r="B28" s="42">
        <f>SUM(CtroExp!C15:C16)</f>
        <v>0</v>
      </c>
      <c r="C28" s="42">
        <f>SUM(CtroExp!D15:D16)</f>
        <v>0</v>
      </c>
      <c r="D28" s="42">
        <f>SUM(CtroExp!E15:E16)</f>
        <v>120940.62</v>
      </c>
      <c r="E28" s="42">
        <f>SUM(CtroExp!F15:F16)</f>
        <v>0</v>
      </c>
      <c r="F28" s="42">
        <f>SUM(CtroExp!G15:G16)</f>
        <v>0</v>
      </c>
      <c r="G28" s="42">
        <f>SUM(CtroExp!H15:H16)</f>
        <v>0</v>
      </c>
      <c r="H28" s="42">
        <f>SUM(CtroExp!I15:I16)</f>
        <v>0</v>
      </c>
      <c r="I28" s="42">
        <f>SUM(CtroExp!J15:J16)</f>
        <v>17248.35</v>
      </c>
      <c r="J28" s="42">
        <f>SUM(CtroExp!K15:K16)</f>
        <v>0</v>
      </c>
      <c r="K28" s="42">
        <f>SUM(CtroExp!L15:L16)</f>
        <v>0</v>
      </c>
      <c r="L28" s="42">
        <f>SUM(CtroExp!X15:X16)</f>
        <v>0</v>
      </c>
      <c r="M28" s="43">
        <f>SUM(B28:L28)</f>
        <v>138188.97</v>
      </c>
      <c r="N28" s="42">
        <f>SUM(CtroExp!Z15:Z16)</f>
        <v>108830</v>
      </c>
      <c r="O28" s="42">
        <f>SUM(CtroExp!AA15:AA16)</f>
        <v>493619.43</v>
      </c>
      <c r="P28" s="42">
        <f>SUM(M28:O28)</f>
        <v>740638.4</v>
      </c>
    </row>
    <row r="29" spans="1:16" s="44" customFormat="1" ht="10.5" customHeight="1">
      <c r="A29" s="103" t="s">
        <v>155</v>
      </c>
      <c r="B29" s="42">
        <f>SUM(CtroExp!C28:C29)</f>
        <v>219175</v>
      </c>
      <c r="C29" s="42">
        <f>SUM(CtroExp!D28:D29)</f>
        <v>0</v>
      </c>
      <c r="D29" s="42">
        <f>SUM(CtroExp!E28:E29)</f>
        <v>340633</v>
      </c>
      <c r="E29" s="42">
        <f>SUM(CtroExp!F28:F29)</f>
        <v>31000</v>
      </c>
      <c r="F29" s="42">
        <f>SUM(CtroExp!G28:G29)</f>
        <v>0</v>
      </c>
      <c r="G29" s="42">
        <f>SUM(CtroExp!H28:H29)</f>
        <v>0</v>
      </c>
      <c r="H29" s="42">
        <f>SUM(CtroExp!I28:I29)</f>
        <v>0</v>
      </c>
      <c r="I29" s="42">
        <f>SUM(CtroExp!J28:J29)</f>
        <v>0</v>
      </c>
      <c r="J29" s="42">
        <f>SUM(CtroExp!K28:K29)</f>
        <v>0</v>
      </c>
      <c r="K29" s="42">
        <f>SUM(CtroExp!L28:L29)</f>
        <v>0</v>
      </c>
      <c r="L29" s="42">
        <f>SUM(CtroExp!X28:X29)</f>
        <v>0</v>
      </c>
      <c r="M29" s="43">
        <f t="shared" si="3"/>
        <v>590808</v>
      </c>
      <c r="N29" s="42">
        <f>SUM(CtroExp!Z28:Z29)</f>
        <v>98100</v>
      </c>
      <c r="O29" s="42">
        <f>SUM(CtroExp!AA28:AA29)</f>
        <v>319536</v>
      </c>
      <c r="P29" s="42">
        <f aca="true" t="shared" si="4" ref="P29:P46">SUM(M29:O29)</f>
        <v>1008444</v>
      </c>
    </row>
    <row r="30" spans="1:16" s="44" customFormat="1" ht="10.5" customHeight="1">
      <c r="A30" s="41" t="s">
        <v>10</v>
      </c>
      <c r="B30" s="42">
        <f>SUM(CtroExp!C41:C42)</f>
        <v>57667.36</v>
      </c>
      <c r="C30" s="42">
        <f>SUM(CtroExp!D41:D42)</f>
        <v>0</v>
      </c>
      <c r="D30" s="42">
        <f>SUM(CtroExp!E41:E42)</f>
        <v>124150</v>
      </c>
      <c r="E30" s="42">
        <f>SUM(CtroExp!F41:F42)</f>
        <v>0</v>
      </c>
      <c r="F30" s="42">
        <f>SUM(CtroExp!G41:G42)</f>
        <v>0</v>
      </c>
      <c r="G30" s="42">
        <f>SUM(CtroExp!H41:H42)</f>
        <v>0</v>
      </c>
      <c r="H30" s="42">
        <f>SUM(CtroExp!I41:I42)</f>
        <v>0</v>
      </c>
      <c r="I30" s="42">
        <f>SUM(CtroExp!J41:J42)</f>
        <v>0</v>
      </c>
      <c r="J30" s="42">
        <f>SUM(CtroExp!K41:K42)</f>
        <v>0</v>
      </c>
      <c r="K30" s="42">
        <f>SUM(CtroExp!L41:L42)</f>
        <v>0</v>
      </c>
      <c r="L30" s="42">
        <f>SUM(CtroExp!X41:X42)</f>
        <v>0</v>
      </c>
      <c r="M30" s="43">
        <f t="shared" si="3"/>
        <v>181817.36</v>
      </c>
      <c r="N30" s="42">
        <f>SUM(CtroExp!Z41:Z42)</f>
        <v>280210</v>
      </c>
      <c r="O30" s="42">
        <f>SUM(CtroExp!AA41:AA42)</f>
        <v>1134132.781</v>
      </c>
      <c r="P30" s="42">
        <f t="shared" si="4"/>
        <v>1596160.1409999998</v>
      </c>
    </row>
    <row r="31" spans="1:16" s="44" customFormat="1" ht="10.5" customHeight="1">
      <c r="A31" s="88" t="s">
        <v>178</v>
      </c>
      <c r="B31" s="42">
        <f>SUM(CtroExp!C54:C55)</f>
        <v>244247</v>
      </c>
      <c r="C31" s="42">
        <f>SUM(CtroExp!D54:D55)</f>
        <v>0</v>
      </c>
      <c r="D31" s="42">
        <f>SUM(CtroExp!E54:E55)</f>
        <v>225476</v>
      </c>
      <c r="E31" s="42">
        <f>SUM(CtroExp!F54:F55)</f>
        <v>0</v>
      </c>
      <c r="F31" s="42">
        <f>SUM(CtroExp!G54:G55)</f>
        <v>0</v>
      </c>
      <c r="G31" s="42">
        <f>SUM(CtroExp!H54:H55)</f>
        <v>0</v>
      </c>
      <c r="H31" s="42">
        <f>SUM(CtroExp!I54:I55)</f>
        <v>0</v>
      </c>
      <c r="I31" s="42">
        <f>SUM(CtroExp!J54:J55)</f>
        <v>0</v>
      </c>
      <c r="J31" s="42">
        <f>SUM(CtroExp!K54:K55)</f>
        <v>0</v>
      </c>
      <c r="K31" s="42">
        <f>SUM(CtroExp!L54:L55)</f>
        <v>0</v>
      </c>
      <c r="L31" s="42">
        <f>SUM(CtroExp!X54:X55)</f>
        <v>0</v>
      </c>
      <c r="M31" s="89">
        <f t="shared" si="3"/>
        <v>469723</v>
      </c>
      <c r="N31" s="42">
        <f>SUM(CtroExp!Z54:Z55)</f>
        <v>91281</v>
      </c>
      <c r="O31" s="42">
        <f>SUM(CtroExp!AA54:AA55)</f>
        <v>250558.24</v>
      </c>
      <c r="P31" s="88">
        <f t="shared" si="4"/>
        <v>811562.24</v>
      </c>
    </row>
    <row r="32" spans="1:16" s="44" customFormat="1" ht="10.5" customHeight="1">
      <c r="A32" s="42" t="s">
        <v>164</v>
      </c>
      <c r="B32" s="42">
        <f>SUM(CtroExp!C67:C68)</f>
        <v>111616</v>
      </c>
      <c r="C32" s="42">
        <f>SUM(CtroExp!D67:D68)</f>
        <v>0</v>
      </c>
      <c r="D32" s="42">
        <f>SUM(CtroExp!E67:E68)</f>
        <v>0</v>
      </c>
      <c r="E32" s="42">
        <f>SUM(CtroExp!F67:F68)</f>
        <v>0</v>
      </c>
      <c r="F32" s="42">
        <f>SUM(CtroExp!G67:G68)</f>
        <v>0</v>
      </c>
      <c r="G32" s="42">
        <f>SUM(CtroExp!H67:H68)</f>
        <v>0</v>
      </c>
      <c r="H32" s="42">
        <f>SUM(CtroExp!I67:I68)</f>
        <v>0</v>
      </c>
      <c r="I32" s="42">
        <f>SUM(CtroExp!J67:J68)</f>
        <v>0</v>
      </c>
      <c r="J32" s="42">
        <f>SUM(CtroExp!K67:K68)</f>
        <v>0</v>
      </c>
      <c r="K32" s="42">
        <f>SUM(CtroExp!L67:L68)</f>
        <v>0</v>
      </c>
      <c r="L32" s="42">
        <f>SUM(CtroExp!X67:X68)</f>
        <v>0</v>
      </c>
      <c r="M32" s="55">
        <f t="shared" si="3"/>
        <v>111616</v>
      </c>
      <c r="N32" s="42">
        <f>SUM(CtroExp!Z67:Z68)</f>
        <v>45000</v>
      </c>
      <c r="O32" s="42">
        <f>SUM(CtroExp!AA67:AA68)</f>
        <v>90267</v>
      </c>
      <c r="P32" s="42">
        <f t="shared" si="4"/>
        <v>246883</v>
      </c>
    </row>
    <row r="33" spans="1:16" s="45" customFormat="1" ht="10.5" customHeight="1">
      <c r="A33" s="42" t="s">
        <v>167</v>
      </c>
      <c r="B33" s="42">
        <f>SUM(CtroExp!C80:C81)</f>
        <v>4295.76</v>
      </c>
      <c r="C33" s="42">
        <f>SUM(CtroExp!D80:D81)</f>
        <v>0</v>
      </c>
      <c r="D33" s="42">
        <f>SUM(CtroExp!E80:E81)</f>
        <v>267398</v>
      </c>
      <c r="E33" s="42">
        <f>SUM(CtroExp!F80:F81)</f>
        <v>0</v>
      </c>
      <c r="F33" s="42">
        <f>SUM(CtroExp!G80:G81)</f>
        <v>0</v>
      </c>
      <c r="G33" s="42">
        <f>SUM(CtroExp!H80:H81)</f>
        <v>0</v>
      </c>
      <c r="H33" s="42">
        <f>SUM(CtroExp!I80:I81)</f>
        <v>0</v>
      </c>
      <c r="I33" s="42">
        <f>SUM(CtroExp!J80:J81)</f>
        <v>0</v>
      </c>
      <c r="J33" s="42">
        <f>SUM(CtroExp!K80:K81)</f>
        <v>0</v>
      </c>
      <c r="K33" s="42">
        <f>SUM(CtroExp!L80:L81)</f>
        <v>0</v>
      </c>
      <c r="L33" s="42">
        <f>SUM(CtroExp!X80:X81)</f>
        <v>0</v>
      </c>
      <c r="M33" s="43">
        <f t="shared" si="3"/>
        <v>271693.76</v>
      </c>
      <c r="N33" s="42">
        <f>SUM(CtroExp!Z80:Z81)</f>
        <v>17300</v>
      </c>
      <c r="O33" s="42">
        <f>SUM(CtroExp!AA80:AA81)</f>
        <v>33000</v>
      </c>
      <c r="P33" s="42">
        <f t="shared" si="4"/>
        <v>321993.76</v>
      </c>
    </row>
    <row r="34" spans="1:16" s="44" customFormat="1" ht="10.5" customHeight="1">
      <c r="A34" s="41" t="s">
        <v>12</v>
      </c>
      <c r="B34" s="42">
        <f>SUM(CtroExp!C93:C94)</f>
        <v>51716</v>
      </c>
      <c r="C34" s="42">
        <f>SUM(CtroExp!D93:D94)</f>
        <v>0</v>
      </c>
      <c r="D34" s="42">
        <f>SUM(CtroExp!E93:E94)</f>
        <v>205871</v>
      </c>
      <c r="E34" s="42">
        <f>SUM(CtroExp!F93:F94)</f>
        <v>0</v>
      </c>
      <c r="F34" s="42">
        <f>SUM(CtroExp!G93:G94)</f>
        <v>0</v>
      </c>
      <c r="G34" s="42">
        <f>SUM(CtroExp!H93:H94)</f>
        <v>0</v>
      </c>
      <c r="H34" s="42">
        <f>SUM(CtroExp!I93:I94)</f>
        <v>0</v>
      </c>
      <c r="I34" s="42">
        <f>SUM(CtroExp!J93:J94)</f>
        <v>0</v>
      </c>
      <c r="J34" s="42">
        <f>SUM(CtroExp!K93:K94)</f>
        <v>0</v>
      </c>
      <c r="K34" s="42">
        <f>SUM(CtroExp!L93:L94)</f>
        <v>0</v>
      </c>
      <c r="L34" s="42">
        <f>SUM(CtroExp!X93:X94)</f>
        <v>0</v>
      </c>
      <c r="M34" s="43">
        <f t="shared" si="3"/>
        <v>257587</v>
      </c>
      <c r="N34" s="42">
        <f>SUM(CtroExp!Z93:Z94)</f>
        <v>27678.850000000002</v>
      </c>
      <c r="O34" s="42">
        <f>SUM(CtroExp!AA93:AA94)</f>
        <v>163361.58000000002</v>
      </c>
      <c r="P34" s="42">
        <f t="shared" si="4"/>
        <v>448627.43</v>
      </c>
    </row>
    <row r="35" spans="1:16" s="44" customFormat="1" ht="10.5" customHeight="1">
      <c r="A35" s="42" t="s">
        <v>13</v>
      </c>
      <c r="B35" s="42">
        <f>SUM(CtroExp!C106:C107)</f>
        <v>82500</v>
      </c>
      <c r="C35" s="42">
        <f>SUM(CtroExp!D106:D107)</f>
        <v>0</v>
      </c>
      <c r="D35" s="42">
        <f>SUM(CtroExp!E106:E107)</f>
        <v>277720</v>
      </c>
      <c r="E35" s="42">
        <f>SUM(CtroExp!F106:F107)</f>
        <v>0</v>
      </c>
      <c r="F35" s="42">
        <f>SUM(CtroExp!G106:G107)</f>
        <v>0</v>
      </c>
      <c r="G35" s="42">
        <f>SUM(CtroExp!H106:H107)</f>
        <v>0</v>
      </c>
      <c r="H35" s="42">
        <f>SUM(CtroExp!I106:I107)</f>
        <v>0</v>
      </c>
      <c r="I35" s="42">
        <f>SUM(CtroExp!J106:J107)</f>
        <v>0</v>
      </c>
      <c r="J35" s="42">
        <f>SUM(CtroExp!K106:K107)</f>
        <v>0</v>
      </c>
      <c r="K35" s="42">
        <f>SUM(CtroExp!L106:L107)</f>
        <v>0</v>
      </c>
      <c r="L35" s="42">
        <f>SUM(CtroExp!X106:X107)</f>
        <v>0</v>
      </c>
      <c r="M35" s="43">
        <f t="shared" si="3"/>
        <v>360220</v>
      </c>
      <c r="N35" s="42">
        <f>SUM(CtroExp!Z106:Z107)</f>
        <v>2000</v>
      </c>
      <c r="O35" s="42">
        <f>SUM(CtroExp!AA106:AA107)</f>
        <v>0</v>
      </c>
      <c r="P35" s="42">
        <f t="shared" si="4"/>
        <v>362220</v>
      </c>
    </row>
    <row r="36" spans="1:16" s="44" customFormat="1" ht="10.5" customHeight="1">
      <c r="A36" s="41" t="s">
        <v>14</v>
      </c>
      <c r="B36" s="42">
        <f>SUM(CtroExp!C119:C120)</f>
        <v>0</v>
      </c>
      <c r="C36" s="42">
        <f>SUM(CtroExp!D119:D120)</f>
        <v>0</v>
      </c>
      <c r="D36" s="42">
        <f>SUM(CtroExp!E119:E120)</f>
        <v>0</v>
      </c>
      <c r="E36" s="42">
        <f>SUM(CtroExp!F119:F120)</f>
        <v>0</v>
      </c>
      <c r="F36" s="42">
        <f>SUM(CtroExp!G119:G120)</f>
        <v>0</v>
      </c>
      <c r="G36" s="42">
        <f>SUM(CtroExp!H119:H120)</f>
        <v>0</v>
      </c>
      <c r="H36" s="42">
        <f>SUM(CtroExp!I119:I120)</f>
        <v>0</v>
      </c>
      <c r="I36" s="42">
        <f>SUM(CtroExp!J119:J120)</f>
        <v>0</v>
      </c>
      <c r="J36" s="42">
        <f>SUM(CtroExp!K119:K120)</f>
        <v>0</v>
      </c>
      <c r="K36" s="42">
        <f>SUM(CtroExp!L119:L120)</f>
        <v>0</v>
      </c>
      <c r="L36" s="42">
        <f>SUM(CtroExp!X119:X120)</f>
        <v>0</v>
      </c>
      <c r="M36" s="43">
        <f t="shared" si="3"/>
        <v>0</v>
      </c>
      <c r="N36" s="42">
        <f>SUM(CtroExp!Z119:Z120)</f>
        <v>199501</v>
      </c>
      <c r="O36" s="42">
        <f>SUM(CtroExp!AA119:AA120)</f>
        <v>592290</v>
      </c>
      <c r="P36" s="42">
        <f t="shared" si="4"/>
        <v>791791</v>
      </c>
    </row>
    <row r="37" spans="1:16" s="44" customFormat="1" ht="10.5" customHeight="1">
      <c r="A37" s="41" t="s">
        <v>83</v>
      </c>
      <c r="B37" s="42">
        <f>SUM(CtroExp!C132:C133)</f>
        <v>0</v>
      </c>
      <c r="C37" s="42">
        <f>SUM(CtroExp!D132:D133)</f>
        <v>0</v>
      </c>
      <c r="D37" s="42">
        <f>SUM(CtroExp!E132:E133)</f>
        <v>159500</v>
      </c>
      <c r="E37" s="42">
        <f>SUM(CtroExp!F132:F133)</f>
        <v>0</v>
      </c>
      <c r="F37" s="42">
        <f>SUM(CtroExp!G132:G133)</f>
        <v>0</v>
      </c>
      <c r="G37" s="42">
        <f>SUM(CtroExp!H132:H133)</f>
        <v>0</v>
      </c>
      <c r="H37" s="42">
        <f>SUM(CtroExp!I132:I133)</f>
        <v>0</v>
      </c>
      <c r="I37" s="42">
        <f>SUM(CtroExp!J132:J133)</f>
        <v>0</v>
      </c>
      <c r="J37" s="42">
        <f>SUM(CtroExp!K132:K133)</f>
        <v>0</v>
      </c>
      <c r="K37" s="42">
        <f>SUM(CtroExp!L132:L133)</f>
        <v>0</v>
      </c>
      <c r="L37" s="42">
        <f>SUM(CtroExp!X132:X133)</f>
        <v>0</v>
      </c>
      <c r="M37" s="43">
        <f t="shared" si="3"/>
        <v>159500</v>
      </c>
      <c r="N37" s="42">
        <f>SUM(CtroExp!Z132:Z133)</f>
        <v>77500</v>
      </c>
      <c r="O37" s="42">
        <f>SUM(CtroExp!AA132:AA133)</f>
        <v>326377</v>
      </c>
      <c r="P37" s="42">
        <f t="shared" si="4"/>
        <v>563377</v>
      </c>
    </row>
    <row r="38" spans="1:16" s="44" customFormat="1" ht="10.5" customHeight="1">
      <c r="A38" s="47" t="s">
        <v>25</v>
      </c>
      <c r="B38" s="42">
        <f>SUM(CtroExp!C145:C146)</f>
        <v>380468</v>
      </c>
      <c r="C38" s="42">
        <f>SUM(CtroExp!D145:D146)</f>
        <v>6497</v>
      </c>
      <c r="D38" s="42">
        <f>SUM(CtroExp!E145:E146)</f>
        <v>64048</v>
      </c>
      <c r="E38" s="42">
        <f>SUM(CtroExp!F145:F146)</f>
        <v>0</v>
      </c>
      <c r="F38" s="42">
        <f>SUM(CtroExp!G145:G146)</f>
        <v>0</v>
      </c>
      <c r="G38" s="42">
        <f>SUM(CtroExp!H145:H146)</f>
        <v>0</v>
      </c>
      <c r="H38" s="42">
        <f>SUM(CtroExp!I145:I146)</f>
        <v>0</v>
      </c>
      <c r="I38" s="42">
        <f>SUM(CtroExp!J145:J146)</f>
        <v>0</v>
      </c>
      <c r="J38" s="42">
        <f>SUM(CtroExp!K145:K146)</f>
        <v>0</v>
      </c>
      <c r="K38" s="42">
        <f>SUM(CtroExp!L145:L146)</f>
        <v>0</v>
      </c>
      <c r="L38" s="42">
        <f>SUM(CtroExp!X145:X146)</f>
        <v>0</v>
      </c>
      <c r="M38" s="43">
        <f t="shared" si="3"/>
        <v>451013</v>
      </c>
      <c r="N38" s="42">
        <f>SUM(CtroExp!Z145:Z146)</f>
        <v>0</v>
      </c>
      <c r="O38" s="42">
        <f>SUM(CtroExp!AA145:AA146)</f>
        <v>0</v>
      </c>
      <c r="P38" s="42">
        <f t="shared" si="4"/>
        <v>451013</v>
      </c>
    </row>
    <row r="39" spans="1:16" s="44" customFormat="1" ht="10.5" customHeight="1">
      <c r="A39" s="42" t="s">
        <v>84</v>
      </c>
      <c r="B39" s="42">
        <f>SUM(CtroExp!C158:C159)</f>
        <v>0</v>
      </c>
      <c r="C39" s="42">
        <f>SUM(CtroExp!D158:D159)</f>
        <v>0</v>
      </c>
      <c r="D39" s="42">
        <f>SUM(CtroExp!E158:E159)</f>
        <v>0</v>
      </c>
      <c r="E39" s="42">
        <f>SUM(CtroExp!F158:F159)</f>
        <v>0</v>
      </c>
      <c r="F39" s="42">
        <f>SUM(CtroExp!G158:G159)</f>
        <v>0</v>
      </c>
      <c r="G39" s="42">
        <f>SUM(CtroExp!H158:H159)</f>
        <v>0</v>
      </c>
      <c r="H39" s="42">
        <f>SUM(CtroExp!I158:I159)</f>
        <v>0</v>
      </c>
      <c r="I39" s="42">
        <f>SUM(CtroExp!J158:J159)</f>
        <v>0</v>
      </c>
      <c r="J39" s="42">
        <f>SUM(CtroExp!K158:K159)</f>
        <v>0</v>
      </c>
      <c r="K39" s="42">
        <f>SUM(CtroExp!L158:L159)</f>
        <v>0</v>
      </c>
      <c r="L39" s="42">
        <f>SUM(CtroExp!X158:X159)</f>
        <v>0</v>
      </c>
      <c r="M39" s="43">
        <f t="shared" si="3"/>
        <v>0</v>
      </c>
      <c r="N39" s="42">
        <f>SUM(CtroExp!Z158:Z159)</f>
        <v>69740</v>
      </c>
      <c r="O39" s="42">
        <f>SUM(CtroExp!AA158:AA159)</f>
        <v>297037.39</v>
      </c>
      <c r="P39" s="42">
        <f t="shared" si="4"/>
        <v>366777.39</v>
      </c>
    </row>
    <row r="40" spans="1:16" s="45" customFormat="1" ht="10.5" customHeight="1">
      <c r="A40" s="46" t="s">
        <v>26</v>
      </c>
      <c r="B40" s="42">
        <f>SUM(CtroExp!C171:C172)</f>
        <v>269600.53</v>
      </c>
      <c r="C40" s="42">
        <f>SUM(CtroExp!D171:D172)</f>
        <v>0</v>
      </c>
      <c r="D40" s="42">
        <f>SUM(CtroExp!E171:E172)</f>
        <v>350291.6</v>
      </c>
      <c r="E40" s="42">
        <f>SUM(CtroExp!F171:F172)</f>
        <v>1768.385</v>
      </c>
      <c r="F40" s="42">
        <f>SUM(CtroExp!G171:G172)</f>
        <v>0</v>
      </c>
      <c r="G40" s="42">
        <f>SUM(CtroExp!H171:H172)</f>
        <v>38748.945</v>
      </c>
      <c r="H40" s="42">
        <f>SUM(CtroExp!I171:I172)</f>
        <v>0</v>
      </c>
      <c r="I40" s="42">
        <f>SUM(CtroExp!J171:J172)</f>
        <v>0</v>
      </c>
      <c r="J40" s="42">
        <f>SUM(CtroExp!K171:K172)</f>
        <v>0</v>
      </c>
      <c r="K40" s="42">
        <f>SUM(CtroExp!L171:L172)</f>
        <v>0</v>
      </c>
      <c r="L40" s="42">
        <f>SUM(CtroExp!X171:X172)</f>
        <v>31990.03</v>
      </c>
      <c r="M40" s="43">
        <f t="shared" si="3"/>
        <v>692399.49</v>
      </c>
      <c r="N40" s="42">
        <f>SUM(CtroExp!Z171:Z172)</f>
        <v>0</v>
      </c>
      <c r="O40" s="42">
        <f>SUM(CtroExp!AA171:AA172)</f>
        <v>0</v>
      </c>
      <c r="P40" s="42">
        <f t="shared" si="4"/>
        <v>692399.49</v>
      </c>
    </row>
    <row r="41" spans="1:16" s="44" customFormat="1" ht="10.5" customHeight="1">
      <c r="A41" s="41" t="s">
        <v>103</v>
      </c>
      <c r="B41" s="42">
        <f>SUM(CtroExp!C184:C185)</f>
        <v>193412</v>
      </c>
      <c r="C41" s="42">
        <f>SUM(CtroExp!D184:D185)</f>
        <v>0</v>
      </c>
      <c r="D41" s="42">
        <f>SUM(CtroExp!E184:E185)</f>
        <v>112280</v>
      </c>
      <c r="E41" s="42">
        <f>SUM(CtroExp!F184:F185)</f>
        <v>0</v>
      </c>
      <c r="F41" s="42">
        <f>SUM(CtroExp!G184:G185)</f>
        <v>0</v>
      </c>
      <c r="G41" s="42">
        <f>SUM(CtroExp!H184:H185)</f>
        <v>0</v>
      </c>
      <c r="H41" s="42">
        <f>SUM(CtroExp!I184:I185)</f>
        <v>0</v>
      </c>
      <c r="I41" s="42">
        <f>SUM(CtroExp!J184:J185)</f>
        <v>0</v>
      </c>
      <c r="J41" s="42">
        <f>SUM(CtroExp!K184:K185)</f>
        <v>0</v>
      </c>
      <c r="K41" s="42">
        <f>SUM(CtroExp!L184:L185)</f>
        <v>0</v>
      </c>
      <c r="L41" s="42">
        <f>SUM(CtroExp!X184:X185)</f>
        <v>0</v>
      </c>
      <c r="M41" s="43">
        <f t="shared" si="3"/>
        <v>305692</v>
      </c>
      <c r="N41" s="42">
        <f>SUM(CtroExp!Z184:Z185)</f>
        <v>44697</v>
      </c>
      <c r="O41" s="42">
        <f>SUM(CtroExp!AA184:AA185)</f>
        <v>318783</v>
      </c>
      <c r="P41" s="42">
        <f t="shared" si="4"/>
        <v>669172</v>
      </c>
    </row>
    <row r="42" spans="1:16" s="44" customFormat="1" ht="10.5" customHeight="1">
      <c r="A42" s="41" t="s">
        <v>17</v>
      </c>
      <c r="B42" s="42">
        <f>SUM(CtroExp!C197:C198)</f>
        <v>472961</v>
      </c>
      <c r="C42" s="42">
        <f>SUM(CtroExp!D197:D198)</f>
        <v>0</v>
      </c>
      <c r="D42" s="42">
        <f>SUM(CtroExp!E197:E198)</f>
        <v>281886</v>
      </c>
      <c r="E42" s="42">
        <f>SUM(CtroExp!F197:F198)</f>
        <v>0</v>
      </c>
      <c r="F42" s="42">
        <f>SUM(CtroExp!G197:G198)</f>
        <v>0</v>
      </c>
      <c r="G42" s="42">
        <f>SUM(CtroExp!H197:H198)</f>
        <v>0</v>
      </c>
      <c r="H42" s="42">
        <f>SUM(CtroExp!I197:I198)</f>
        <v>0</v>
      </c>
      <c r="I42" s="42">
        <f>SUM(CtroExp!J197:J198)</f>
        <v>8250</v>
      </c>
      <c r="J42" s="42">
        <f>SUM(CtroExp!K197:K198)</f>
        <v>0</v>
      </c>
      <c r="K42" s="42">
        <f>SUM(CtroExp!L197:L198)</f>
        <v>0</v>
      </c>
      <c r="L42" s="42">
        <f>SUM(CtroExp!X197:X198)</f>
        <v>0</v>
      </c>
      <c r="M42" s="43">
        <f t="shared" si="3"/>
        <v>763097</v>
      </c>
      <c r="N42" s="42">
        <f>SUM(CtroExp!Z197:Z198)</f>
        <v>0</v>
      </c>
      <c r="O42" s="42">
        <f>SUM(CtroExp!AA197:AA198)</f>
        <v>0</v>
      </c>
      <c r="P42" s="42">
        <f t="shared" si="4"/>
        <v>763097</v>
      </c>
    </row>
    <row r="43" spans="1:16" s="44" customFormat="1" ht="10.5" customHeight="1">
      <c r="A43" s="46" t="s">
        <v>27</v>
      </c>
      <c r="B43" s="42">
        <f>SUM(CtroExp!C210:C211)</f>
        <v>0</v>
      </c>
      <c r="C43" s="42">
        <f>SUM(CtroExp!D210:D211)</f>
        <v>0</v>
      </c>
      <c r="D43" s="42">
        <f>SUM(CtroExp!E210:E211)</f>
        <v>0</v>
      </c>
      <c r="E43" s="42">
        <f>SUM(CtroExp!F210:F211)</f>
        <v>0</v>
      </c>
      <c r="F43" s="42">
        <f>SUM(CtroExp!G210:G211)</f>
        <v>0</v>
      </c>
      <c r="G43" s="42">
        <f>SUM(CtroExp!H210:H211)</f>
        <v>0</v>
      </c>
      <c r="H43" s="42">
        <f>SUM(CtroExp!I210:I211)</f>
        <v>0</v>
      </c>
      <c r="I43" s="42">
        <f>SUM(CtroExp!J210:J211)</f>
        <v>0</v>
      </c>
      <c r="J43" s="42">
        <f>SUM(CtroExp!K210:K211)</f>
        <v>0</v>
      </c>
      <c r="K43" s="42">
        <f>SUM(CtroExp!L210:L211)</f>
        <v>0</v>
      </c>
      <c r="L43" s="42">
        <f>SUM(CtroExp!X210:X211)</f>
        <v>0</v>
      </c>
      <c r="M43" s="43">
        <f t="shared" si="3"/>
        <v>0</v>
      </c>
      <c r="N43" s="42">
        <f>SUM(CtroExp!Z210:Z211)</f>
        <v>0</v>
      </c>
      <c r="O43" s="42">
        <f>SUM(CtroExp!AA210:AA211)</f>
        <v>0</v>
      </c>
      <c r="P43" s="42">
        <f t="shared" si="4"/>
        <v>0</v>
      </c>
    </row>
    <row r="44" spans="1:16" s="44" customFormat="1" ht="10.5" customHeight="1">
      <c r="A44" s="46" t="s">
        <v>55</v>
      </c>
      <c r="B44" s="42">
        <f>SUM(CtroExp!C223:C224)+SUM(CtroExp!C236:C237)</f>
        <v>0</v>
      </c>
      <c r="C44" s="42">
        <f>SUM(CtroExp!D223:D224)+SUM(CtroExp!D236:D237)</f>
        <v>0</v>
      </c>
      <c r="D44" s="42">
        <f>SUM(CtroExp!E223:E224)+SUM(CtroExp!E236:E237)</f>
        <v>62742</v>
      </c>
      <c r="E44" s="42">
        <f>SUM(CtroExp!F223:F224)+SUM(CtroExp!F236:F237)</f>
        <v>0</v>
      </c>
      <c r="F44" s="42">
        <f>SUM(CtroExp!G223:G224)+SUM(CtroExp!G236:G237)</f>
        <v>0</v>
      </c>
      <c r="G44" s="42">
        <f>SUM(CtroExp!H223:H224)+SUM(CtroExp!H236:H237)</f>
        <v>0</v>
      </c>
      <c r="H44" s="42">
        <f>SUM(CtroExp!I223:I224)+SUM(CtroExp!I236:I237)</f>
        <v>0</v>
      </c>
      <c r="I44" s="42">
        <f>SUM(CtroExp!J223:J224)+SUM(CtroExp!J236:J237)</f>
        <v>0</v>
      </c>
      <c r="J44" s="42">
        <f>SUM(CtroExp!K223:K224)+SUM(CtroExp!K236:K237)</f>
        <v>0</v>
      </c>
      <c r="K44" s="42">
        <f>SUM(CtroExp!L223:L224)+SUM(CtroExp!L236:L237)</f>
        <v>0</v>
      </c>
      <c r="L44" s="42">
        <f>SUM(CtroExp!X223:X224)+SUM(CtroExp!X236:X237)</f>
        <v>0</v>
      </c>
      <c r="M44" s="43">
        <f t="shared" si="3"/>
        <v>62742</v>
      </c>
      <c r="N44" s="42">
        <f>SUM(CtroExp!Z223:Z224)+SUM(CtroExp!Z236:Z237)</f>
        <v>0</v>
      </c>
      <c r="O44" s="42">
        <f>SUM(CtroExp!AA223:AA224)+SUM(CtroExp!AA236:AA237)</f>
        <v>0</v>
      </c>
      <c r="P44" s="42">
        <f t="shared" si="4"/>
        <v>62742</v>
      </c>
    </row>
    <row r="45" spans="1:16" s="44" customFormat="1" ht="10.5" customHeight="1">
      <c r="A45" s="48" t="s">
        <v>149</v>
      </c>
      <c r="B45" s="42">
        <f>SUM(CtroExp!C249:C250)</f>
        <v>0</v>
      </c>
      <c r="C45" s="42">
        <f>SUM(CtroExp!D249:D250)</f>
        <v>0</v>
      </c>
      <c r="D45" s="42">
        <f>SUM(CtroExp!E249:E250)</f>
        <v>0</v>
      </c>
      <c r="E45" s="42">
        <f>SUM(CtroExp!F249:F250)</f>
        <v>0</v>
      </c>
      <c r="F45" s="42">
        <f>SUM(CtroExp!G249:G250)</f>
        <v>0</v>
      </c>
      <c r="G45" s="42">
        <f>SUM(CtroExp!H249:H250)</f>
        <v>0</v>
      </c>
      <c r="H45" s="42">
        <f>SUM(CtroExp!I249:I250)</f>
        <v>0</v>
      </c>
      <c r="I45" s="42">
        <f>SUM(CtroExp!J249:J250)</f>
        <v>0</v>
      </c>
      <c r="J45" s="42">
        <f>SUM(CtroExp!K249:K250)</f>
        <v>0</v>
      </c>
      <c r="K45" s="42">
        <f>SUM(CtroExp!L249:L250)</f>
        <v>0</v>
      </c>
      <c r="L45" s="42">
        <f>SUM(CtroExp!X249:X250)</f>
        <v>0</v>
      </c>
      <c r="M45" s="43">
        <f t="shared" si="3"/>
        <v>0</v>
      </c>
      <c r="N45" s="42">
        <f>SUM(CtroExp!Z249:Z250)</f>
        <v>0</v>
      </c>
      <c r="O45" s="42">
        <f>SUM(CtroExp!AA249:AA250)</f>
        <v>12000</v>
      </c>
      <c r="P45" s="42">
        <f t="shared" si="4"/>
        <v>12000</v>
      </c>
    </row>
    <row r="46" spans="1:16" s="44" customFormat="1" ht="10.5" customHeight="1">
      <c r="A46" s="46" t="s">
        <v>140</v>
      </c>
      <c r="B46" s="42">
        <f>SUM(CtroExp!C262:C263)</f>
        <v>0</v>
      </c>
      <c r="C46" s="42">
        <f>SUM(CtroExp!D262:D263)</f>
        <v>0</v>
      </c>
      <c r="D46" s="42">
        <f>SUM(CtroExp!E262:E263)</f>
        <v>16474.01</v>
      </c>
      <c r="E46" s="42">
        <f>SUM(CtroExp!F262:F263)</f>
        <v>39155.99</v>
      </c>
      <c r="F46" s="42">
        <f>SUM(CtroExp!G262:G263)</f>
        <v>0</v>
      </c>
      <c r="G46" s="42">
        <f>SUM(CtroExp!H262:H263)</f>
        <v>0</v>
      </c>
      <c r="H46" s="42">
        <f>SUM(CtroExp!I262:I263)</f>
        <v>0</v>
      </c>
      <c r="I46" s="42">
        <f>SUM(CtroExp!J262:J263)</f>
        <v>0</v>
      </c>
      <c r="J46" s="42">
        <f>SUM(CtroExp!K262:K263)</f>
        <v>0</v>
      </c>
      <c r="K46" s="42">
        <f>SUM(CtroExp!L262:L263)</f>
        <v>0</v>
      </c>
      <c r="L46" s="42">
        <f>SUM(CtroExp!X262:X263)</f>
        <v>0</v>
      </c>
      <c r="M46" s="43">
        <f t="shared" si="3"/>
        <v>55630</v>
      </c>
      <c r="N46" s="42">
        <f>SUM(CtroExp!Z262:Z263)</f>
        <v>0</v>
      </c>
      <c r="O46" s="42">
        <f>SUM(CtroExp!AA262:AA263)</f>
        <v>0</v>
      </c>
      <c r="P46" s="42">
        <f t="shared" si="4"/>
        <v>55630</v>
      </c>
    </row>
    <row r="47" spans="1:16" ht="12" customHeight="1">
      <c r="A47" s="8" t="s">
        <v>16</v>
      </c>
      <c r="B47" s="8">
        <f>SUM(B27:B46)</f>
        <v>2154866.6500000004</v>
      </c>
      <c r="C47" s="8">
        <f aca="true" t="shared" si="5" ref="C47:P47">SUM(C27:C46)</f>
        <v>6497</v>
      </c>
      <c r="D47" s="8">
        <f t="shared" si="5"/>
        <v>2645673.23</v>
      </c>
      <c r="E47" s="8">
        <f t="shared" si="5"/>
        <v>71924.375</v>
      </c>
      <c r="F47" s="8">
        <f t="shared" si="5"/>
        <v>0</v>
      </c>
      <c r="G47" s="8">
        <f t="shared" si="5"/>
        <v>38748.945</v>
      </c>
      <c r="H47" s="8">
        <f t="shared" si="5"/>
        <v>0</v>
      </c>
      <c r="I47" s="8">
        <f t="shared" si="5"/>
        <v>25498.35</v>
      </c>
      <c r="J47" s="8">
        <f t="shared" si="5"/>
        <v>0</v>
      </c>
      <c r="K47" s="8">
        <f t="shared" si="5"/>
        <v>0</v>
      </c>
      <c r="L47" s="8">
        <f t="shared" si="5"/>
        <v>31990.03</v>
      </c>
      <c r="M47" s="52">
        <f t="shared" si="5"/>
        <v>4975198.58</v>
      </c>
      <c r="N47" s="53">
        <f t="shared" si="5"/>
        <v>1096857.85</v>
      </c>
      <c r="O47" s="8">
        <f t="shared" si="5"/>
        <v>4221555.421</v>
      </c>
      <c r="P47" s="8">
        <f t="shared" si="5"/>
        <v>10293611.850999998</v>
      </c>
    </row>
    <row r="48" spans="1:16" ht="18.75" customHeight="1">
      <c r="A48" s="144" t="s">
        <v>208</v>
      </c>
      <c r="B48" s="145"/>
      <c r="C48" s="145"/>
      <c r="D48" s="145"/>
      <c r="E48" s="145"/>
      <c r="F48" s="145"/>
      <c r="G48" s="145"/>
      <c r="H48" s="145"/>
      <c r="I48" s="145"/>
      <c r="J48" s="145"/>
      <c r="K48" s="145"/>
      <c r="L48" s="145"/>
      <c r="M48" s="145"/>
      <c r="N48" s="145"/>
      <c r="O48" s="145"/>
      <c r="P48" s="145"/>
    </row>
    <row r="49" spans="1:8" ht="9.75" customHeight="1">
      <c r="A49" s="54"/>
      <c r="B49" s="54"/>
      <c r="G49" s="95"/>
      <c r="H49" s="95"/>
    </row>
    <row r="50" spans="1:8" ht="15" customHeight="1">
      <c r="A50" s="54"/>
      <c r="B50" s="54"/>
      <c r="G50" s="95"/>
      <c r="H50" s="95"/>
    </row>
    <row r="51" spans="1:8" ht="18.75" customHeight="1">
      <c r="A51" s="54"/>
      <c r="B51" s="54"/>
      <c r="G51" s="95"/>
      <c r="H51" s="95"/>
    </row>
    <row r="52" spans="1:8" ht="15">
      <c r="A52" s="54"/>
      <c r="B52" s="54"/>
      <c r="G52" s="95"/>
      <c r="H52" s="95"/>
    </row>
    <row r="53" spans="1:8" ht="15">
      <c r="A53" s="54"/>
      <c r="B53" s="54"/>
      <c r="G53" s="95"/>
      <c r="H53" s="95"/>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5.xml><?xml version="1.0" encoding="utf-8"?>
<worksheet xmlns="http://schemas.openxmlformats.org/spreadsheetml/2006/main" xmlns:r="http://schemas.openxmlformats.org/officeDocument/2006/relationships">
  <dimension ref="A1:Y49"/>
  <sheetViews>
    <sheetView showGridLines="0" showZeros="0" zoomScale="120" zoomScaleNormal="12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7.25" customHeight="1">
      <c r="A2" s="93" t="s">
        <v>202</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CtroExp!C4</f>
        <v>136146</v>
      </c>
      <c r="C4" s="42">
        <f>CtroExp!D4</f>
        <v>0</v>
      </c>
      <c r="D4" s="42">
        <f>CtroExp!E4</f>
        <v>0</v>
      </c>
      <c r="E4" s="42">
        <f>CtroExp!F4</f>
        <v>0</v>
      </c>
      <c r="F4" s="42">
        <f>CtroExp!G4</f>
        <v>0</v>
      </c>
      <c r="G4" s="42">
        <f>CtroExp!H4</f>
        <v>0</v>
      </c>
      <c r="H4" s="42">
        <f>CtroExp!I4</f>
        <v>0</v>
      </c>
      <c r="I4" s="42">
        <f>CtroExp!J4</f>
        <v>0</v>
      </c>
      <c r="J4" s="42">
        <f>CtroExp!K4</f>
        <v>0</v>
      </c>
      <c r="K4" s="42">
        <f>CtroExp!L4</f>
        <v>0</v>
      </c>
      <c r="L4" s="42">
        <f>CtroExp!X4</f>
        <v>0</v>
      </c>
      <c r="M4" s="43">
        <f aca="true" t="shared" si="0" ref="M4:M23">SUM(B4:L4)</f>
        <v>136146</v>
      </c>
      <c r="N4" s="42">
        <f>CtroExp!Z4</f>
        <v>32790</v>
      </c>
      <c r="O4" s="42">
        <f>CtroExp!AA4</f>
        <v>160921</v>
      </c>
      <c r="P4" s="42">
        <f>SUM(M4:O4)</f>
        <v>329857</v>
      </c>
      <c r="Q4" s="49"/>
    </row>
    <row r="5" spans="1:17" s="44" customFormat="1" ht="10.5" customHeight="1">
      <c r="A5" s="103" t="s">
        <v>148</v>
      </c>
      <c r="B5" s="42">
        <f>CtroExp!C17</f>
        <v>196103.69</v>
      </c>
      <c r="C5" s="42">
        <f>CtroExp!D17</f>
        <v>0</v>
      </c>
      <c r="D5" s="42">
        <f>CtroExp!E17</f>
        <v>0</v>
      </c>
      <c r="E5" s="42">
        <f>CtroExp!F17</f>
        <v>0</v>
      </c>
      <c r="F5" s="42">
        <f>CtroExp!G17</f>
        <v>0</v>
      </c>
      <c r="G5" s="42">
        <f>CtroExp!H17</f>
        <v>0</v>
      </c>
      <c r="H5" s="42">
        <f>CtroExp!I17</f>
        <v>0</v>
      </c>
      <c r="I5" s="42">
        <f>CtroExp!J17</f>
        <v>0</v>
      </c>
      <c r="J5" s="42">
        <f>CtroExp!K17</f>
        <v>0</v>
      </c>
      <c r="K5" s="42">
        <f>CtroExp!L17</f>
        <v>0</v>
      </c>
      <c r="L5" s="42">
        <f>CtroExp!X17</f>
        <v>0</v>
      </c>
      <c r="M5" s="43">
        <f t="shared" si="0"/>
        <v>196103.69</v>
      </c>
      <c r="N5" s="42">
        <f>CtroExp!Z17</f>
        <v>124047.4</v>
      </c>
      <c r="O5" s="42">
        <f>CtroExp!AA17</f>
        <v>591594.27</v>
      </c>
      <c r="P5" s="42">
        <f>SUM(M5:O5)</f>
        <v>911745.36</v>
      </c>
      <c r="Q5" s="49"/>
    </row>
    <row r="6" spans="1:17" s="44" customFormat="1" ht="10.5" customHeight="1">
      <c r="A6" s="103" t="s">
        <v>155</v>
      </c>
      <c r="B6" s="42">
        <f>CtroExp!C30</f>
        <v>393424</v>
      </c>
      <c r="C6" s="42">
        <f>CtroExp!D30</f>
        <v>0</v>
      </c>
      <c r="D6" s="42">
        <f>CtroExp!E30</f>
        <v>26303</v>
      </c>
      <c r="E6" s="42">
        <f>CtroExp!F30</f>
        <v>0</v>
      </c>
      <c r="F6" s="42">
        <f>CtroExp!G30</f>
        <v>0</v>
      </c>
      <c r="G6" s="42">
        <f>CtroExp!H30</f>
        <v>0</v>
      </c>
      <c r="H6" s="42">
        <f>CtroExp!I30</f>
        <v>0</v>
      </c>
      <c r="I6" s="42">
        <f>CtroExp!J30</f>
        <v>0</v>
      </c>
      <c r="J6" s="42">
        <f>CtroExp!K30</f>
        <v>0</v>
      </c>
      <c r="K6" s="42">
        <f>CtroExp!L30</f>
        <v>0</v>
      </c>
      <c r="L6" s="42">
        <f>CtroExp!X30</f>
        <v>0</v>
      </c>
      <c r="M6" s="43">
        <f t="shared" si="0"/>
        <v>419727</v>
      </c>
      <c r="N6" s="42">
        <f>CtroExp!Z30</f>
        <v>36500</v>
      </c>
      <c r="O6" s="42">
        <f>CtroExp!AA30</f>
        <v>147136</v>
      </c>
      <c r="P6" s="42">
        <f aca="true" t="shared" si="1" ref="P6:P23">SUM(M6:O6)</f>
        <v>603363</v>
      </c>
      <c r="Q6" s="49"/>
    </row>
    <row r="7" spans="1:16" s="44" customFormat="1" ht="10.5" customHeight="1">
      <c r="A7" s="41" t="s">
        <v>10</v>
      </c>
      <c r="B7" s="41">
        <f>CtroExp!C43</f>
        <v>95739.37</v>
      </c>
      <c r="C7" s="41">
        <f>CtroExp!D43</f>
        <v>0</v>
      </c>
      <c r="D7" s="41">
        <f>CtroExp!E43</f>
        <v>11434</v>
      </c>
      <c r="E7" s="41">
        <f>CtroExp!F43</f>
        <v>0</v>
      </c>
      <c r="F7" s="41">
        <f>CtroExp!G43</f>
        <v>0</v>
      </c>
      <c r="G7" s="41">
        <f>CtroExp!H43</f>
        <v>0</v>
      </c>
      <c r="H7" s="41">
        <f>CtroExp!I43</f>
        <v>0</v>
      </c>
      <c r="I7" s="41">
        <f>CtroExp!J43</f>
        <v>0</v>
      </c>
      <c r="J7" s="41">
        <f>CtroExp!K43</f>
        <v>0</v>
      </c>
      <c r="K7" s="41">
        <f>CtroExp!L43</f>
        <v>0</v>
      </c>
      <c r="L7" s="41">
        <f>CtroExp!X43</f>
        <v>0</v>
      </c>
      <c r="M7" s="43">
        <f t="shared" si="0"/>
        <v>107173.37</v>
      </c>
      <c r="N7" s="41">
        <f>CtroExp!Z43</f>
        <v>89100</v>
      </c>
      <c r="O7" s="41">
        <f>CtroExp!AA43</f>
        <v>779559.8840000001</v>
      </c>
      <c r="P7" s="42">
        <f t="shared" si="1"/>
        <v>975833.2540000001</v>
      </c>
    </row>
    <row r="8" spans="1:16" s="44" customFormat="1" ht="10.5" customHeight="1">
      <c r="A8" s="41" t="s">
        <v>11</v>
      </c>
      <c r="B8" s="41">
        <f>CtroExp!C56</f>
        <v>171615.13499999998</v>
      </c>
      <c r="C8" s="41">
        <f>CtroExp!D56</f>
        <v>0</v>
      </c>
      <c r="D8" s="41">
        <f>CtroExp!E56</f>
        <v>33970.395</v>
      </c>
      <c r="E8" s="41">
        <f>CtroExp!F56</f>
        <v>49308</v>
      </c>
      <c r="F8" s="41">
        <f>CtroExp!G56</f>
        <v>0</v>
      </c>
      <c r="G8" s="41">
        <f>CtroExp!H56</f>
        <v>0</v>
      </c>
      <c r="H8" s="41">
        <f>CtroExp!I56</f>
        <v>0</v>
      </c>
      <c r="I8" s="41">
        <f>CtroExp!J56</f>
        <v>0</v>
      </c>
      <c r="J8" s="41">
        <f>CtroExp!K56</f>
        <v>0</v>
      </c>
      <c r="K8" s="41">
        <f>CtroExp!L56</f>
        <v>0</v>
      </c>
      <c r="L8" s="41">
        <f>CtroExp!X56</f>
        <v>0</v>
      </c>
      <c r="M8" s="43">
        <f t="shared" si="0"/>
        <v>254893.52999999997</v>
      </c>
      <c r="N8" s="41">
        <f>CtroExp!Z56</f>
        <v>45887</v>
      </c>
      <c r="O8" s="41">
        <f>CtroExp!AA56</f>
        <v>197747.155</v>
      </c>
      <c r="P8" s="42">
        <f t="shared" si="1"/>
        <v>498527.68499999994</v>
      </c>
    </row>
    <row r="9" spans="1:20" s="44" customFormat="1" ht="10.5" customHeight="1">
      <c r="A9" s="42" t="s">
        <v>164</v>
      </c>
      <c r="B9" s="42">
        <f>CtroExp!C69</f>
        <v>29000</v>
      </c>
      <c r="C9" s="42">
        <f>CtroExp!D69</f>
        <v>0</v>
      </c>
      <c r="D9" s="42">
        <f>CtroExp!E69</f>
        <v>0</v>
      </c>
      <c r="E9" s="42">
        <f>CtroExp!F69</f>
        <v>0</v>
      </c>
      <c r="F9" s="42">
        <f>CtroExp!G69</f>
        <v>0</v>
      </c>
      <c r="G9" s="42">
        <f>CtroExp!H69</f>
        <v>0</v>
      </c>
      <c r="H9" s="42">
        <f>CtroExp!I69</f>
        <v>0</v>
      </c>
      <c r="I9" s="42">
        <f>CtroExp!J69</f>
        <v>0</v>
      </c>
      <c r="J9" s="42">
        <f>CtroExp!K69</f>
        <v>0</v>
      </c>
      <c r="K9" s="42">
        <f>CtroExp!L69</f>
        <v>0</v>
      </c>
      <c r="L9" s="42">
        <f>CtroExp!X69</f>
        <v>0</v>
      </c>
      <c r="M9" s="55">
        <f t="shared" si="0"/>
        <v>29000</v>
      </c>
      <c r="N9" s="42">
        <f>CtroExp!Z69</f>
        <v>13000</v>
      </c>
      <c r="O9" s="42">
        <f>CtroExp!AA69</f>
        <v>67333</v>
      </c>
      <c r="P9" s="42">
        <f t="shared" si="1"/>
        <v>109333</v>
      </c>
      <c r="Q9" s="45"/>
      <c r="R9" s="45"/>
      <c r="S9" s="45"/>
      <c r="T9" s="45"/>
    </row>
    <row r="10" spans="1:16" s="45" customFormat="1" ht="10.5" customHeight="1">
      <c r="A10" s="42" t="s">
        <v>167</v>
      </c>
      <c r="B10" s="42">
        <f>CtroExp!C82</f>
        <v>204241</v>
      </c>
      <c r="C10" s="42">
        <f>CtroExp!D82</f>
        <v>0</v>
      </c>
      <c r="D10" s="42">
        <f>CtroExp!E82</f>
        <v>0</v>
      </c>
      <c r="E10" s="42">
        <f>CtroExp!F82</f>
        <v>44640</v>
      </c>
      <c r="F10" s="42">
        <f>CtroExp!G82</f>
        <v>0</v>
      </c>
      <c r="G10" s="42">
        <f>CtroExp!H82</f>
        <v>0</v>
      </c>
      <c r="H10" s="42">
        <f>CtroExp!I82</f>
        <v>0</v>
      </c>
      <c r="I10" s="42">
        <f>CtroExp!J82</f>
        <v>0</v>
      </c>
      <c r="J10" s="42">
        <f>CtroExp!K82</f>
        <v>0</v>
      </c>
      <c r="K10" s="42">
        <f>CtroExp!L82</f>
        <v>0</v>
      </c>
      <c r="L10" s="42">
        <f>CtroExp!X82</f>
        <v>0</v>
      </c>
      <c r="M10" s="43">
        <f t="shared" si="0"/>
        <v>248881</v>
      </c>
      <c r="N10" s="42">
        <f>CtroExp!Z82</f>
        <v>11700</v>
      </c>
      <c r="O10" s="42">
        <f>CtroExp!AA82</f>
        <v>29700</v>
      </c>
      <c r="P10" s="42">
        <f t="shared" si="1"/>
        <v>290281</v>
      </c>
    </row>
    <row r="11" spans="1:16" s="44" customFormat="1" ht="10.5" customHeight="1">
      <c r="A11" s="41" t="s">
        <v>12</v>
      </c>
      <c r="B11" s="41">
        <f>CtroExp!C95</f>
        <v>218649</v>
      </c>
      <c r="C11" s="41">
        <f>CtroExp!D95</f>
        <v>0</v>
      </c>
      <c r="D11" s="41">
        <f>CtroExp!E95</f>
        <v>52108.9</v>
      </c>
      <c r="E11" s="41">
        <f>CtroExp!F95</f>
        <v>0</v>
      </c>
      <c r="F11" s="41">
        <f>CtroExp!G95</f>
        <v>0</v>
      </c>
      <c r="G11" s="41">
        <f>CtroExp!H95</f>
        <v>0</v>
      </c>
      <c r="H11" s="41">
        <f>CtroExp!I95</f>
        <v>0</v>
      </c>
      <c r="I11" s="41">
        <f>CtroExp!J95</f>
        <v>0</v>
      </c>
      <c r="J11" s="41">
        <f>CtroExp!K95</f>
        <v>0</v>
      </c>
      <c r="K11" s="41">
        <f>CtroExp!L95</f>
        <v>0</v>
      </c>
      <c r="L11" s="41">
        <f>CtroExp!X95</f>
        <v>0</v>
      </c>
      <c r="M11" s="43">
        <f t="shared" si="0"/>
        <v>270757.9</v>
      </c>
      <c r="N11" s="41">
        <f>CtroExp!Z95</f>
        <v>2609.24</v>
      </c>
      <c r="O11" s="41">
        <f>CtroExp!AA95</f>
        <v>9399.449999999999</v>
      </c>
      <c r="P11" s="42">
        <f t="shared" si="1"/>
        <v>282766.59</v>
      </c>
    </row>
    <row r="12" spans="1:16" s="45" customFormat="1" ht="10.5" customHeight="1">
      <c r="A12" s="42" t="s">
        <v>13</v>
      </c>
      <c r="B12" s="42">
        <f>CtroExp!C108</f>
        <v>203727</v>
      </c>
      <c r="C12" s="42">
        <f>CtroExp!D108</f>
        <v>0</v>
      </c>
      <c r="D12" s="42">
        <f>CtroExp!E108</f>
        <v>33000</v>
      </c>
      <c r="E12" s="42">
        <f>CtroExp!F108</f>
        <v>0</v>
      </c>
      <c r="F12" s="42">
        <f>CtroExp!G108</f>
        <v>0</v>
      </c>
      <c r="G12" s="42">
        <f>CtroExp!H108</f>
        <v>0</v>
      </c>
      <c r="H12" s="42">
        <f>CtroExp!I108</f>
        <v>0</v>
      </c>
      <c r="I12" s="42">
        <f>CtroExp!J108</f>
        <v>0</v>
      </c>
      <c r="J12" s="42">
        <f>CtroExp!K108</f>
        <v>0</v>
      </c>
      <c r="K12" s="42">
        <f>CtroExp!L108</f>
        <v>0</v>
      </c>
      <c r="L12" s="42">
        <f>CtroExp!X108</f>
        <v>0</v>
      </c>
      <c r="M12" s="43">
        <f t="shared" si="0"/>
        <v>236727</v>
      </c>
      <c r="N12" s="42">
        <f>CtroExp!Z108</f>
        <v>0</v>
      </c>
      <c r="O12" s="42">
        <f>CtroExp!AA108</f>
        <v>0</v>
      </c>
      <c r="P12" s="42">
        <f t="shared" si="1"/>
        <v>236727</v>
      </c>
    </row>
    <row r="13" spans="1:16" s="44" customFormat="1" ht="10.5" customHeight="1">
      <c r="A13" s="41" t="s">
        <v>14</v>
      </c>
      <c r="B13" s="41">
        <f>CtroExp!C121</f>
        <v>365149</v>
      </c>
      <c r="C13" s="41">
        <f>CtroExp!D121</f>
        <v>0</v>
      </c>
      <c r="D13" s="41">
        <f>CtroExp!E121</f>
        <v>0</v>
      </c>
      <c r="E13" s="41">
        <f>CtroExp!F121</f>
        <v>0</v>
      </c>
      <c r="F13" s="41">
        <f>CtroExp!G121</f>
        <v>0</v>
      </c>
      <c r="G13" s="41">
        <f>CtroExp!H121</f>
        <v>0</v>
      </c>
      <c r="H13" s="41">
        <f>CtroExp!I121</f>
        <v>0</v>
      </c>
      <c r="I13" s="41">
        <f>CtroExp!J121</f>
        <v>0</v>
      </c>
      <c r="J13" s="41">
        <f>CtroExp!K121</f>
        <v>0</v>
      </c>
      <c r="K13" s="41">
        <f>CtroExp!L121</f>
        <v>0</v>
      </c>
      <c r="L13" s="41">
        <f>CtroExp!X121</f>
        <v>0</v>
      </c>
      <c r="M13" s="43">
        <f t="shared" si="0"/>
        <v>365149</v>
      </c>
      <c r="N13" s="41">
        <f>CtroExp!Z121</f>
        <v>33800</v>
      </c>
      <c r="O13" s="41">
        <f>CtroExp!AA121</f>
        <v>97295</v>
      </c>
      <c r="P13" s="42">
        <f t="shared" si="1"/>
        <v>496244</v>
      </c>
    </row>
    <row r="14" spans="1:16" s="44" customFormat="1" ht="10.5" customHeight="1">
      <c r="A14" s="41" t="s">
        <v>83</v>
      </c>
      <c r="B14" s="41">
        <f>CtroExp!C134</f>
        <v>212180</v>
      </c>
      <c r="C14" s="41">
        <f>CtroExp!D134</f>
        <v>0</v>
      </c>
      <c r="D14" s="41">
        <f>CtroExp!E134</f>
        <v>0</v>
      </c>
      <c r="E14" s="41">
        <f>CtroExp!F134</f>
        <v>0</v>
      </c>
      <c r="F14" s="41">
        <f>CtroExp!G134</f>
        <v>0</v>
      </c>
      <c r="G14" s="41">
        <f>CtroExp!H134</f>
        <v>0</v>
      </c>
      <c r="H14" s="41">
        <f>CtroExp!I134</f>
        <v>0</v>
      </c>
      <c r="I14" s="41">
        <f>CtroExp!J134</f>
        <v>0</v>
      </c>
      <c r="J14" s="41">
        <f>CtroExp!K134</f>
        <v>0</v>
      </c>
      <c r="K14" s="41">
        <f>CtroExp!L134</f>
        <v>0</v>
      </c>
      <c r="L14" s="41">
        <f>CtroExp!X134</f>
        <v>0</v>
      </c>
      <c r="M14" s="43">
        <f t="shared" si="0"/>
        <v>212180</v>
      </c>
      <c r="N14" s="41">
        <f>CtroExp!Z134</f>
        <v>9000</v>
      </c>
      <c r="O14" s="41">
        <f>CtroExp!AA134</f>
        <v>238072</v>
      </c>
      <c r="P14" s="42">
        <f t="shared" si="1"/>
        <v>459252</v>
      </c>
    </row>
    <row r="15" spans="1:25" s="44" customFormat="1" ht="10.5" customHeight="1">
      <c r="A15" s="50" t="s">
        <v>25</v>
      </c>
      <c r="B15" s="41">
        <f>CtroExp!C147</f>
        <v>213898</v>
      </c>
      <c r="C15" s="41">
        <f>CtroExp!D147</f>
        <v>7000</v>
      </c>
      <c r="D15" s="41">
        <f>CtroExp!E147</f>
        <v>118866</v>
      </c>
      <c r="E15" s="41">
        <f>CtroExp!F147</f>
        <v>0</v>
      </c>
      <c r="F15" s="41">
        <f>CtroExp!G147</f>
        <v>0</v>
      </c>
      <c r="G15" s="41">
        <f>CtroExp!H147</f>
        <v>0</v>
      </c>
      <c r="H15" s="41">
        <f>CtroExp!I147</f>
        <v>0</v>
      </c>
      <c r="I15" s="41">
        <f>CtroExp!J147</f>
        <v>0</v>
      </c>
      <c r="J15" s="41">
        <f>CtroExp!K147</f>
        <v>0</v>
      </c>
      <c r="K15" s="41">
        <f>CtroExp!L147</f>
        <v>0</v>
      </c>
      <c r="L15" s="41">
        <f>CtroExp!X147</f>
        <v>0</v>
      </c>
      <c r="M15" s="43">
        <f t="shared" si="0"/>
        <v>339764</v>
      </c>
      <c r="N15" s="41">
        <f>CtroExp!Z147</f>
        <v>0</v>
      </c>
      <c r="O15" s="41">
        <f>CtroExp!AA147</f>
        <v>0</v>
      </c>
      <c r="P15" s="42">
        <f t="shared" si="1"/>
        <v>339764</v>
      </c>
      <c r="Y15" s="49"/>
    </row>
    <row r="16" spans="1:16" s="44" customFormat="1" ht="10.5" customHeight="1">
      <c r="A16" s="42" t="s">
        <v>84</v>
      </c>
      <c r="B16" s="42">
        <f>CtroExp!C160</f>
        <v>0</v>
      </c>
      <c r="C16" s="42">
        <f>CtroExp!D160</f>
        <v>0</v>
      </c>
      <c r="D16" s="42">
        <f>CtroExp!E160</f>
        <v>0</v>
      </c>
      <c r="E16" s="42">
        <f>CtroExp!F160</f>
        <v>31517.94</v>
      </c>
      <c r="F16" s="42">
        <f>CtroExp!G160</f>
        <v>0</v>
      </c>
      <c r="G16" s="42">
        <f>CtroExp!H160</f>
        <v>0</v>
      </c>
      <c r="H16" s="42">
        <f>CtroExp!I160</f>
        <v>0</v>
      </c>
      <c r="I16" s="42">
        <f>CtroExp!J160</f>
        <v>0</v>
      </c>
      <c r="J16" s="42">
        <f>CtroExp!K160</f>
        <v>0</v>
      </c>
      <c r="K16" s="42">
        <f>CtroExp!L160</f>
        <v>0</v>
      </c>
      <c r="L16" s="42">
        <f>CtroExp!X160</f>
        <v>0</v>
      </c>
      <c r="M16" s="43">
        <f t="shared" si="0"/>
        <v>31517.94</v>
      </c>
      <c r="N16" s="42">
        <f>CtroExp!Z160</f>
        <v>23580</v>
      </c>
      <c r="O16" s="42">
        <f>CtroExp!AA160</f>
        <v>217822.49</v>
      </c>
      <c r="P16" s="42">
        <f t="shared" si="1"/>
        <v>272920.43</v>
      </c>
    </row>
    <row r="17" spans="1:16" s="45" customFormat="1" ht="10.5" customHeight="1">
      <c r="A17" s="48" t="s">
        <v>26</v>
      </c>
      <c r="B17" s="42">
        <f>CtroExp!C173</f>
        <v>337030.325</v>
      </c>
      <c r="C17" s="42">
        <f>CtroExp!D173</f>
        <v>0</v>
      </c>
      <c r="D17" s="42">
        <f>CtroExp!E173</f>
        <v>0</v>
      </c>
      <c r="E17" s="42">
        <f>CtroExp!F173</f>
        <v>0</v>
      </c>
      <c r="F17" s="42">
        <f>CtroExp!G173</f>
        <v>0</v>
      </c>
      <c r="G17" s="42">
        <f>CtroExp!H173</f>
        <v>0</v>
      </c>
      <c r="H17" s="42">
        <f>CtroExp!I173</f>
        <v>0</v>
      </c>
      <c r="I17" s="42">
        <f>CtroExp!J173</f>
        <v>0</v>
      </c>
      <c r="J17" s="42">
        <f>CtroExp!K173</f>
        <v>0</v>
      </c>
      <c r="K17" s="42">
        <f>CtroExp!L173</f>
        <v>0</v>
      </c>
      <c r="L17" s="42">
        <f>CtroExp!X173</f>
        <v>0</v>
      </c>
      <c r="M17" s="43">
        <f t="shared" si="0"/>
        <v>337030.325</v>
      </c>
      <c r="N17" s="42">
        <f>CtroExp!Z173</f>
        <v>0</v>
      </c>
      <c r="O17" s="42">
        <f>CtroExp!AA173</f>
        <v>0</v>
      </c>
      <c r="P17" s="42">
        <f t="shared" si="1"/>
        <v>337030.325</v>
      </c>
    </row>
    <row r="18" spans="1:16" s="44" customFormat="1" ht="10.5" customHeight="1">
      <c r="A18" s="41" t="s">
        <v>103</v>
      </c>
      <c r="B18" s="41">
        <f>CtroExp!C186</f>
        <v>211750</v>
      </c>
      <c r="C18" s="41">
        <f>CtroExp!D186</f>
        <v>0</v>
      </c>
      <c r="D18" s="41">
        <f>CtroExp!E186</f>
        <v>22000</v>
      </c>
      <c r="E18" s="41">
        <f>CtroExp!F186</f>
        <v>0</v>
      </c>
      <c r="F18" s="41">
        <f>CtroExp!G186</f>
        <v>0</v>
      </c>
      <c r="G18" s="41">
        <f>CtroExp!H186</f>
        <v>0</v>
      </c>
      <c r="H18" s="41">
        <f>CtroExp!I186</f>
        <v>0</v>
      </c>
      <c r="I18" s="41">
        <f>CtroExp!J186</f>
        <v>2500</v>
      </c>
      <c r="J18" s="41">
        <f>CtroExp!K186</f>
        <v>0</v>
      </c>
      <c r="K18" s="41">
        <f>CtroExp!L186</f>
        <v>0</v>
      </c>
      <c r="L18" s="41">
        <f>CtroExp!X186</f>
        <v>0</v>
      </c>
      <c r="M18" s="43">
        <f t="shared" si="0"/>
        <v>236250</v>
      </c>
      <c r="N18" s="41">
        <f>CtroExp!Z186</f>
        <v>13020</v>
      </c>
      <c r="O18" s="41">
        <f>CtroExp!AA186</f>
        <v>86120</v>
      </c>
      <c r="P18" s="42">
        <f t="shared" si="1"/>
        <v>335390</v>
      </c>
    </row>
    <row r="19" spans="1:16" s="44" customFormat="1" ht="10.5" customHeight="1">
      <c r="A19" s="41" t="s">
        <v>17</v>
      </c>
      <c r="B19" s="41">
        <f>CtroExp!C199</f>
        <v>396240</v>
      </c>
      <c r="C19" s="41">
        <f>CtroExp!D199</f>
        <v>0</v>
      </c>
      <c r="D19" s="41">
        <f>CtroExp!E199</f>
        <v>56000</v>
      </c>
      <c r="E19" s="41">
        <f>CtroExp!F199</f>
        <v>0</v>
      </c>
      <c r="F19" s="41">
        <f>CtroExp!G199</f>
        <v>0</v>
      </c>
      <c r="G19" s="41">
        <f>CtroExp!H199</f>
        <v>0</v>
      </c>
      <c r="H19" s="41">
        <f>CtroExp!I199</f>
        <v>0</v>
      </c>
      <c r="I19" s="41">
        <f>CtroExp!J199</f>
        <v>0</v>
      </c>
      <c r="J19" s="41">
        <f>CtroExp!K199</f>
        <v>0</v>
      </c>
      <c r="K19" s="41">
        <f>CtroExp!L199</f>
        <v>0</v>
      </c>
      <c r="L19" s="41">
        <f>CtroExp!X199</f>
        <v>0</v>
      </c>
      <c r="M19" s="43">
        <f t="shared" si="0"/>
        <v>452240</v>
      </c>
      <c r="N19" s="41">
        <f>CtroExp!Z199</f>
        <v>0</v>
      </c>
      <c r="O19" s="41">
        <f>CtroExp!AA199</f>
        <v>0</v>
      </c>
      <c r="P19" s="42">
        <f t="shared" si="1"/>
        <v>452240</v>
      </c>
    </row>
    <row r="20" spans="1:16" s="45" customFormat="1" ht="10.5" customHeight="1">
      <c r="A20" s="48" t="s">
        <v>27</v>
      </c>
      <c r="B20" s="42">
        <f>CtroExp!C212</f>
        <v>15300</v>
      </c>
      <c r="C20" s="42">
        <f>CtroExp!D212</f>
        <v>0</v>
      </c>
      <c r="D20" s="42">
        <f>CtroExp!E212</f>
        <v>0</v>
      </c>
      <c r="E20" s="42">
        <f>CtroExp!F212</f>
        <v>0</v>
      </c>
      <c r="F20" s="42">
        <f>CtroExp!G212</f>
        <v>0</v>
      </c>
      <c r="G20" s="42">
        <f>CtroExp!H212</f>
        <v>0</v>
      </c>
      <c r="H20" s="42">
        <f>CtroExp!I212</f>
        <v>0</v>
      </c>
      <c r="I20" s="42">
        <f>CtroExp!J212</f>
        <v>0</v>
      </c>
      <c r="J20" s="42">
        <f>CtroExp!K212</f>
        <v>0</v>
      </c>
      <c r="K20" s="42">
        <f>CtroExp!L212</f>
        <v>0</v>
      </c>
      <c r="L20" s="42">
        <f>CtroExp!X212</f>
        <v>0</v>
      </c>
      <c r="M20" s="43">
        <f t="shared" si="0"/>
        <v>15300</v>
      </c>
      <c r="N20" s="42">
        <f>CtroExp!Z212</f>
        <v>0</v>
      </c>
      <c r="O20" s="42">
        <f>CtroExp!AA212</f>
        <v>0</v>
      </c>
      <c r="P20" s="42">
        <f t="shared" si="1"/>
        <v>15300</v>
      </c>
    </row>
    <row r="21" spans="1:16" s="44" customFormat="1" ht="10.5" customHeight="1">
      <c r="A21" s="48" t="s">
        <v>55</v>
      </c>
      <c r="B21" s="42">
        <f>CtroExp!C225+CtroExp!C238</f>
        <v>0</v>
      </c>
      <c r="C21" s="42">
        <f>CtroExp!D225+CtroExp!D238</f>
        <v>0</v>
      </c>
      <c r="D21" s="42">
        <f>CtroExp!E225+CtroExp!E238</f>
        <v>0</v>
      </c>
      <c r="E21" s="42">
        <f>CtroExp!F225+CtroExp!F238</f>
        <v>0</v>
      </c>
      <c r="F21" s="42">
        <f>CtroExp!G225+CtroExp!G238</f>
        <v>0</v>
      </c>
      <c r="G21" s="42">
        <f>CtroExp!H225+CtroExp!H238</f>
        <v>0</v>
      </c>
      <c r="H21" s="42">
        <f>CtroExp!I225+CtroExp!I238</f>
        <v>0</v>
      </c>
      <c r="I21" s="42">
        <f>CtroExp!J225+CtroExp!J238</f>
        <v>0</v>
      </c>
      <c r="J21" s="42">
        <f>CtroExp!K225+CtroExp!K238</f>
        <v>0</v>
      </c>
      <c r="K21" s="42">
        <f>CtroExp!L225+CtroExp!L238</f>
        <v>0</v>
      </c>
      <c r="L21" s="42">
        <f>CtroExp!X225+CtroExp!X238</f>
        <v>0</v>
      </c>
      <c r="M21" s="43">
        <f t="shared" si="0"/>
        <v>0</v>
      </c>
      <c r="N21" s="42">
        <f>CtroExp!Z225+CtroExp!Z238</f>
        <v>0</v>
      </c>
      <c r="O21" s="42">
        <f>CtroExp!AA225+CtroExp!AA238</f>
        <v>0</v>
      </c>
      <c r="P21" s="42">
        <f t="shared" si="1"/>
        <v>0</v>
      </c>
    </row>
    <row r="22" spans="1:16" s="44" customFormat="1" ht="10.5" customHeight="1">
      <c r="A22" s="48" t="s">
        <v>133</v>
      </c>
      <c r="B22" s="42">
        <f>CtroExp!C251</f>
        <v>0</v>
      </c>
      <c r="C22" s="42">
        <f>CtroExp!D251</f>
        <v>0</v>
      </c>
      <c r="D22" s="42">
        <f>CtroExp!E251</f>
        <v>0</v>
      </c>
      <c r="E22" s="42">
        <f>CtroExp!F251</f>
        <v>0</v>
      </c>
      <c r="F22" s="42">
        <f>CtroExp!G251</f>
        <v>0</v>
      </c>
      <c r="G22" s="42">
        <f>CtroExp!H251</f>
        <v>0</v>
      </c>
      <c r="H22" s="42">
        <f>CtroExp!I251</f>
        <v>0</v>
      </c>
      <c r="I22" s="42">
        <f>CtroExp!J251</f>
        <v>0</v>
      </c>
      <c r="J22" s="42">
        <f>CtroExp!K251</f>
        <v>0</v>
      </c>
      <c r="K22" s="42">
        <f>CtroExp!L251</f>
        <v>0</v>
      </c>
      <c r="L22" s="42">
        <f>CtroExp!X251</f>
        <v>0</v>
      </c>
      <c r="M22" s="43">
        <f t="shared" si="0"/>
        <v>0</v>
      </c>
      <c r="N22" s="42">
        <f>CtroExp!Z251</f>
        <v>0</v>
      </c>
      <c r="O22" s="42">
        <f>CtroExp!AA251</f>
        <v>48247</v>
      </c>
      <c r="P22" s="42">
        <f t="shared" si="1"/>
        <v>48247</v>
      </c>
    </row>
    <row r="23" spans="1:16" s="44" customFormat="1" ht="10.5" customHeight="1">
      <c r="A23" s="46" t="s">
        <v>140</v>
      </c>
      <c r="B23" s="42">
        <f>CtroExp!C264</f>
        <v>0</v>
      </c>
      <c r="C23" s="42">
        <f>CtroExp!D264</f>
        <v>0</v>
      </c>
      <c r="D23" s="42">
        <f>CtroExp!E264</f>
        <v>0</v>
      </c>
      <c r="E23" s="42">
        <f>CtroExp!F264</f>
        <v>0</v>
      </c>
      <c r="F23" s="42">
        <f>CtroExp!G264</f>
        <v>0</v>
      </c>
      <c r="G23" s="42">
        <f>CtroExp!H264</f>
        <v>0</v>
      </c>
      <c r="H23" s="42">
        <f>CtroExp!I264</f>
        <v>0</v>
      </c>
      <c r="I23" s="42">
        <f>CtroExp!J264</f>
        <v>0</v>
      </c>
      <c r="J23" s="42">
        <f>CtroExp!K264</f>
        <v>0</v>
      </c>
      <c r="K23" s="42">
        <f>CtroExp!L264</f>
        <v>0</v>
      </c>
      <c r="L23" s="42">
        <f>CtroExp!X264</f>
        <v>0</v>
      </c>
      <c r="M23" s="43">
        <f t="shared" si="0"/>
        <v>0</v>
      </c>
      <c r="N23" s="42">
        <f>CtroExp!Z264</f>
        <v>0</v>
      </c>
      <c r="O23" s="42">
        <f>CtroExp!AA264</f>
        <v>0</v>
      </c>
      <c r="P23" s="42">
        <f t="shared" si="1"/>
        <v>0</v>
      </c>
    </row>
    <row r="24" spans="1:16" s="2" customFormat="1" ht="12.75" customHeight="1">
      <c r="A24" s="8" t="s">
        <v>16</v>
      </c>
      <c r="B24" s="8">
        <f aca="true" t="shared" si="2" ref="B24:P24">SUM(B4:B23)</f>
        <v>3400192.52</v>
      </c>
      <c r="C24" s="8">
        <f t="shared" si="2"/>
        <v>7000</v>
      </c>
      <c r="D24" s="8">
        <f t="shared" si="2"/>
        <v>353682.295</v>
      </c>
      <c r="E24" s="8">
        <f t="shared" si="2"/>
        <v>125465.94</v>
      </c>
      <c r="F24" s="8">
        <f t="shared" si="2"/>
        <v>0</v>
      </c>
      <c r="G24" s="8">
        <f t="shared" si="2"/>
        <v>0</v>
      </c>
      <c r="H24" s="8">
        <f t="shared" si="2"/>
        <v>0</v>
      </c>
      <c r="I24" s="8">
        <f t="shared" si="2"/>
        <v>2500</v>
      </c>
      <c r="J24" s="8">
        <f t="shared" si="2"/>
        <v>0</v>
      </c>
      <c r="K24" s="8">
        <f t="shared" si="2"/>
        <v>0</v>
      </c>
      <c r="L24" s="8">
        <f t="shared" si="2"/>
        <v>0</v>
      </c>
      <c r="M24" s="52">
        <f t="shared" si="2"/>
        <v>3888840.755</v>
      </c>
      <c r="N24" s="53">
        <f t="shared" si="2"/>
        <v>435033.64</v>
      </c>
      <c r="O24" s="8">
        <f t="shared" si="2"/>
        <v>2670947.249</v>
      </c>
      <c r="P24" s="8">
        <f t="shared" si="2"/>
        <v>6994821.644</v>
      </c>
    </row>
    <row r="25" ht="19.5" customHeight="1">
      <c r="A25" s="92" t="s">
        <v>203</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169</v>
      </c>
      <c r="O26" s="105" t="s">
        <v>19</v>
      </c>
      <c r="P26" s="105" t="s">
        <v>16</v>
      </c>
    </row>
    <row r="27" spans="1:16" s="44" customFormat="1" ht="10.5" customHeight="1">
      <c r="A27" s="103" t="s">
        <v>87</v>
      </c>
      <c r="B27" s="42">
        <f>SUM(CtroExp!C2:C4)</f>
        <v>203354</v>
      </c>
      <c r="C27" s="42">
        <f>SUM(CtroExp!D2:D4)</f>
        <v>0</v>
      </c>
      <c r="D27" s="42">
        <f>SUM(CtroExp!E2:E4)</f>
        <v>36263</v>
      </c>
      <c r="E27" s="42">
        <f>SUM(CtroExp!F2:F4)</f>
        <v>0</v>
      </c>
      <c r="F27" s="42">
        <f>SUM(CtroExp!G2:G4)</f>
        <v>0</v>
      </c>
      <c r="G27" s="42">
        <f>SUM(CtroExp!H2:H4)</f>
        <v>0</v>
      </c>
      <c r="H27" s="42">
        <f>SUM(CtroExp!I2:I4)</f>
        <v>0</v>
      </c>
      <c r="I27" s="42">
        <f>SUM(CtroExp!J2:J4)</f>
        <v>0</v>
      </c>
      <c r="J27" s="42">
        <f>SUM(CtroExp!K2:K4)</f>
        <v>0</v>
      </c>
      <c r="K27" s="42">
        <f>SUM(CtroExp!L2:L4)</f>
        <v>0</v>
      </c>
      <c r="L27" s="42">
        <f>SUM(CtroExp!X2:X4)</f>
        <v>0</v>
      </c>
      <c r="M27" s="43">
        <f aca="true" t="shared" si="3" ref="M27:M46">SUM(B27:L27)</f>
        <v>239617</v>
      </c>
      <c r="N27" s="42">
        <f>SUM(CtroExp!Z2:Z4)</f>
        <v>67810</v>
      </c>
      <c r="O27" s="42">
        <f>SUM(CtroExp!AA2:AA4)</f>
        <v>351514</v>
      </c>
      <c r="P27" s="42">
        <f>SUM(M27:O27)</f>
        <v>658941</v>
      </c>
    </row>
    <row r="28" spans="1:16" s="44" customFormat="1" ht="10.5" customHeight="1">
      <c r="A28" s="103" t="s">
        <v>148</v>
      </c>
      <c r="B28" s="42">
        <f>SUM(CtroExp!C15:C17)</f>
        <v>196103.69</v>
      </c>
      <c r="C28" s="42">
        <f>SUM(CtroExp!D15:D17)</f>
        <v>0</v>
      </c>
      <c r="D28" s="42">
        <f>SUM(CtroExp!E15:E17)</f>
        <v>120940.62</v>
      </c>
      <c r="E28" s="42">
        <f>SUM(CtroExp!F15:F17)</f>
        <v>0</v>
      </c>
      <c r="F28" s="42">
        <f>SUM(CtroExp!G15:G17)</f>
        <v>0</v>
      </c>
      <c r="G28" s="42">
        <f>SUM(CtroExp!H15:H17)</f>
        <v>0</v>
      </c>
      <c r="H28" s="42">
        <f>SUM(CtroExp!I15:I17)</f>
        <v>0</v>
      </c>
      <c r="I28" s="42">
        <f>SUM(CtroExp!J15:J17)</f>
        <v>17248.35</v>
      </c>
      <c r="J28" s="42">
        <f>SUM(CtroExp!K15:K17)</f>
        <v>0</v>
      </c>
      <c r="K28" s="42">
        <f>SUM(CtroExp!L15:L17)</f>
        <v>0</v>
      </c>
      <c r="L28" s="42">
        <f>SUM(CtroExp!X15:X17)</f>
        <v>0</v>
      </c>
      <c r="M28" s="43">
        <f>SUM(B28:L28)</f>
        <v>334292.66</v>
      </c>
      <c r="N28" s="42">
        <f>SUM(CtroExp!Z15:Z17)</f>
        <v>232877.4</v>
      </c>
      <c r="O28" s="42">
        <f>SUM(CtroExp!AA15:AA17)</f>
        <v>1085213.7</v>
      </c>
      <c r="P28" s="42">
        <f>SUM(M28:O28)</f>
        <v>1652383.7599999998</v>
      </c>
    </row>
    <row r="29" spans="1:16" s="44" customFormat="1" ht="10.5" customHeight="1">
      <c r="A29" s="103" t="s">
        <v>210</v>
      </c>
      <c r="B29" s="42">
        <f>SUM(CtroExp!C28:C30)</f>
        <v>612599</v>
      </c>
      <c r="C29" s="42">
        <f>SUM(CtroExp!D28:D30)</f>
        <v>0</v>
      </c>
      <c r="D29" s="42">
        <f>SUM(CtroExp!E28:E30)</f>
        <v>366936</v>
      </c>
      <c r="E29" s="42">
        <f>SUM(CtroExp!F28:F30)</f>
        <v>31000</v>
      </c>
      <c r="F29" s="42">
        <f>SUM(CtroExp!G28:G30)</f>
        <v>0</v>
      </c>
      <c r="G29" s="42">
        <f>SUM(CtroExp!H28:H30)</f>
        <v>0</v>
      </c>
      <c r="H29" s="42">
        <f>SUM(CtroExp!I28:I30)</f>
        <v>0</v>
      </c>
      <c r="I29" s="42">
        <f>SUM(CtroExp!J28:J30)</f>
        <v>0</v>
      </c>
      <c r="J29" s="42">
        <f>SUM(CtroExp!K28:K30)</f>
        <v>0</v>
      </c>
      <c r="K29" s="42">
        <f>SUM(CtroExp!L28:L30)</f>
        <v>0</v>
      </c>
      <c r="L29" s="42">
        <f>SUM(CtroExp!X28:X30)</f>
        <v>0</v>
      </c>
      <c r="M29" s="43">
        <f t="shared" si="3"/>
        <v>1010535</v>
      </c>
      <c r="N29" s="42">
        <f>SUM(CtroExp!Z28:Z30)</f>
        <v>134600</v>
      </c>
      <c r="O29" s="42">
        <f>SUM(CtroExp!AA28:AA30)</f>
        <v>466672</v>
      </c>
      <c r="P29" s="42">
        <f aca="true" t="shared" si="4" ref="P29:P46">SUM(M29:O29)</f>
        <v>1611807</v>
      </c>
    </row>
    <row r="30" spans="1:16" s="44" customFormat="1" ht="10.5" customHeight="1">
      <c r="A30" s="41" t="s">
        <v>10</v>
      </c>
      <c r="B30" s="42">
        <f>SUM(CtroExp!C41:C43)</f>
        <v>153406.72999999998</v>
      </c>
      <c r="C30" s="42">
        <f>SUM(CtroExp!D41:D43)</f>
        <v>0</v>
      </c>
      <c r="D30" s="42">
        <f>SUM(CtroExp!E41:E43)</f>
        <v>135584</v>
      </c>
      <c r="E30" s="42">
        <f>SUM(CtroExp!F41:F43)</f>
        <v>0</v>
      </c>
      <c r="F30" s="42">
        <f>SUM(CtroExp!G41:G43)</f>
        <v>0</v>
      </c>
      <c r="G30" s="42">
        <f>SUM(CtroExp!H41:H43)</f>
        <v>0</v>
      </c>
      <c r="H30" s="42">
        <f>SUM(CtroExp!I41:I43)</f>
        <v>0</v>
      </c>
      <c r="I30" s="42">
        <f>SUM(CtroExp!J41:J43)</f>
        <v>0</v>
      </c>
      <c r="J30" s="42">
        <f>SUM(CtroExp!K41:K43)</f>
        <v>0</v>
      </c>
      <c r="K30" s="42">
        <f>SUM(CtroExp!L41:L43)</f>
        <v>0</v>
      </c>
      <c r="L30" s="42">
        <f>SUM(CtroExp!X41:X43)</f>
        <v>0</v>
      </c>
      <c r="M30" s="43">
        <f t="shared" si="3"/>
        <v>288990.73</v>
      </c>
      <c r="N30" s="42">
        <f>SUM(CtroExp!Z41:Z43)</f>
        <v>369310</v>
      </c>
      <c r="O30" s="42">
        <f>SUM(CtroExp!AA41:AA43)</f>
        <v>1913692.665</v>
      </c>
      <c r="P30" s="42">
        <f t="shared" si="4"/>
        <v>2571993.395</v>
      </c>
    </row>
    <row r="31" spans="1:16" s="44" customFormat="1" ht="10.5" customHeight="1">
      <c r="A31" s="88" t="s">
        <v>11</v>
      </c>
      <c r="B31" s="42">
        <f>SUM(CtroExp!C54:C56)</f>
        <v>415862.135</v>
      </c>
      <c r="C31" s="42">
        <f>SUM(CtroExp!D54:D56)</f>
        <v>0</v>
      </c>
      <c r="D31" s="42">
        <f>SUM(CtroExp!E54:E56)</f>
        <v>259446.395</v>
      </c>
      <c r="E31" s="42">
        <f>SUM(CtroExp!F54:F56)</f>
        <v>49308</v>
      </c>
      <c r="F31" s="42">
        <f>SUM(CtroExp!G54:G56)</f>
        <v>0</v>
      </c>
      <c r="G31" s="42">
        <f>SUM(CtroExp!H54:H56)</f>
        <v>0</v>
      </c>
      <c r="H31" s="42">
        <f>SUM(CtroExp!I54:I56)</f>
        <v>0</v>
      </c>
      <c r="I31" s="42">
        <f>SUM(CtroExp!J54:J56)</f>
        <v>0</v>
      </c>
      <c r="J31" s="42">
        <f>SUM(CtroExp!K54:K56)</f>
        <v>0</v>
      </c>
      <c r="K31" s="42">
        <f>SUM(CtroExp!L54:L56)</f>
        <v>0</v>
      </c>
      <c r="L31" s="42">
        <f>SUM(CtroExp!X54:X56)</f>
        <v>0</v>
      </c>
      <c r="M31" s="89">
        <f t="shared" si="3"/>
        <v>724616.53</v>
      </c>
      <c r="N31" s="42">
        <f>SUM(CtroExp!Z54:Z56)</f>
        <v>137168</v>
      </c>
      <c r="O31" s="42">
        <f>SUM(CtroExp!AA54:AA56)</f>
        <v>448305.395</v>
      </c>
      <c r="P31" s="88">
        <f t="shared" si="4"/>
        <v>1310089.925</v>
      </c>
    </row>
    <row r="32" spans="1:16" s="44" customFormat="1" ht="10.5" customHeight="1">
      <c r="A32" s="42" t="s">
        <v>164</v>
      </c>
      <c r="B32" s="42">
        <f>SUM(CtroExp!C67:C69)</f>
        <v>140616</v>
      </c>
      <c r="C32" s="42">
        <f>SUM(CtroExp!D67:D69)</f>
        <v>0</v>
      </c>
      <c r="D32" s="42">
        <f>SUM(CtroExp!E67:E69)</f>
        <v>0</v>
      </c>
      <c r="E32" s="42">
        <f>SUM(CtroExp!F67:F69)</f>
        <v>0</v>
      </c>
      <c r="F32" s="42">
        <f>SUM(CtroExp!G67:G69)</f>
        <v>0</v>
      </c>
      <c r="G32" s="42">
        <f>SUM(CtroExp!H67:H69)</f>
        <v>0</v>
      </c>
      <c r="H32" s="42">
        <f>SUM(CtroExp!I67:I69)</f>
        <v>0</v>
      </c>
      <c r="I32" s="42">
        <f>SUM(CtroExp!J67:J69)</f>
        <v>0</v>
      </c>
      <c r="J32" s="42">
        <f>SUM(CtroExp!K67:K69)</f>
        <v>0</v>
      </c>
      <c r="K32" s="42">
        <f>SUM(CtroExp!L67:L69)</f>
        <v>0</v>
      </c>
      <c r="L32" s="42">
        <f>SUM(CtroExp!X67:X69)</f>
        <v>0</v>
      </c>
      <c r="M32" s="55">
        <f t="shared" si="3"/>
        <v>140616</v>
      </c>
      <c r="N32" s="42">
        <f>SUM(CtroExp!Z67:Z69)</f>
        <v>58000</v>
      </c>
      <c r="O32" s="42">
        <f>SUM(CtroExp!AA67:AA69)</f>
        <v>157600</v>
      </c>
      <c r="P32" s="42">
        <f t="shared" si="4"/>
        <v>356216</v>
      </c>
    </row>
    <row r="33" spans="1:16" s="45" customFormat="1" ht="10.5" customHeight="1">
      <c r="A33" s="42" t="s">
        <v>167</v>
      </c>
      <c r="B33" s="42">
        <f>SUM(CtroExp!C80:C82)</f>
        <v>208536.76</v>
      </c>
      <c r="C33" s="42">
        <f>SUM(CtroExp!D80:D82)</f>
        <v>0</v>
      </c>
      <c r="D33" s="42">
        <f>SUM(CtroExp!E80:E82)</f>
        <v>267398</v>
      </c>
      <c r="E33" s="42">
        <f>SUM(CtroExp!F80:F82)</f>
        <v>44640</v>
      </c>
      <c r="F33" s="42">
        <f>SUM(CtroExp!G80:G82)</f>
        <v>0</v>
      </c>
      <c r="G33" s="42">
        <f>SUM(CtroExp!H80:H82)</f>
        <v>0</v>
      </c>
      <c r="H33" s="42">
        <f>SUM(CtroExp!I80:I82)</f>
        <v>0</v>
      </c>
      <c r="I33" s="42">
        <f>SUM(CtroExp!J80:J82)</f>
        <v>0</v>
      </c>
      <c r="J33" s="42">
        <f>SUM(CtroExp!K80:K82)</f>
        <v>0</v>
      </c>
      <c r="K33" s="42">
        <f>SUM(CtroExp!L80:L82)</f>
        <v>0</v>
      </c>
      <c r="L33" s="42">
        <f>SUM(CtroExp!X80:X82)</f>
        <v>0</v>
      </c>
      <c r="M33" s="43">
        <f t="shared" si="3"/>
        <v>520574.76</v>
      </c>
      <c r="N33" s="42">
        <f>SUM(CtroExp!Z80:Z82)</f>
        <v>29000</v>
      </c>
      <c r="O33" s="42">
        <f>SUM(CtroExp!AA80:AA82)</f>
        <v>62700</v>
      </c>
      <c r="P33" s="42">
        <f t="shared" si="4"/>
        <v>612274.76</v>
      </c>
    </row>
    <row r="34" spans="1:16" s="44" customFormat="1" ht="10.5" customHeight="1">
      <c r="A34" s="41" t="s">
        <v>12</v>
      </c>
      <c r="B34" s="42">
        <f>SUM(CtroExp!C93:C95)</f>
        <v>270365</v>
      </c>
      <c r="C34" s="42">
        <f>SUM(CtroExp!D93:D95)</f>
        <v>0</v>
      </c>
      <c r="D34" s="42">
        <f>SUM(CtroExp!E93:E95)</f>
        <v>257979.9</v>
      </c>
      <c r="E34" s="42">
        <f>SUM(CtroExp!F93:F95)</f>
        <v>0</v>
      </c>
      <c r="F34" s="42">
        <f>SUM(CtroExp!G93:G95)</f>
        <v>0</v>
      </c>
      <c r="G34" s="42">
        <f>SUM(CtroExp!H93:H95)</f>
        <v>0</v>
      </c>
      <c r="H34" s="42">
        <f>SUM(CtroExp!I93:I95)</f>
        <v>0</v>
      </c>
      <c r="I34" s="42">
        <f>SUM(CtroExp!J93:J95)</f>
        <v>0</v>
      </c>
      <c r="J34" s="42">
        <f>SUM(CtroExp!K93:K95)</f>
        <v>0</v>
      </c>
      <c r="K34" s="42">
        <f>SUM(CtroExp!L93:L95)</f>
        <v>0</v>
      </c>
      <c r="L34" s="42">
        <f>SUM(CtroExp!X93:X95)</f>
        <v>0</v>
      </c>
      <c r="M34" s="43">
        <f t="shared" si="3"/>
        <v>528344.9</v>
      </c>
      <c r="N34" s="42">
        <f>SUM(CtroExp!Z93:Z95)</f>
        <v>30288.090000000004</v>
      </c>
      <c r="O34" s="42">
        <f>SUM(CtroExp!AA93:AA95)</f>
        <v>172761.03000000003</v>
      </c>
      <c r="P34" s="42">
        <f t="shared" si="4"/>
        <v>731394.02</v>
      </c>
    </row>
    <row r="35" spans="1:16" s="44" customFormat="1" ht="10.5" customHeight="1">
      <c r="A35" s="42" t="s">
        <v>13</v>
      </c>
      <c r="B35" s="42">
        <f>SUM(CtroExp!C106:C108)</f>
        <v>286227</v>
      </c>
      <c r="C35" s="42">
        <f>SUM(CtroExp!D106:D108)</f>
        <v>0</v>
      </c>
      <c r="D35" s="42">
        <f>SUM(CtroExp!E106:E108)</f>
        <v>310720</v>
      </c>
      <c r="E35" s="42">
        <f>SUM(CtroExp!F106:F108)</f>
        <v>0</v>
      </c>
      <c r="F35" s="42">
        <f>SUM(CtroExp!G106:G108)</f>
        <v>0</v>
      </c>
      <c r="G35" s="42">
        <f>SUM(CtroExp!H106:H108)</f>
        <v>0</v>
      </c>
      <c r="H35" s="42">
        <f>SUM(CtroExp!I106:I108)</f>
        <v>0</v>
      </c>
      <c r="I35" s="42">
        <f>SUM(CtroExp!J106:J108)</f>
        <v>0</v>
      </c>
      <c r="J35" s="42">
        <f>SUM(CtroExp!K106:K108)</f>
        <v>0</v>
      </c>
      <c r="K35" s="42">
        <f>SUM(CtroExp!L106:L108)</f>
        <v>0</v>
      </c>
      <c r="L35" s="42">
        <f>SUM(CtroExp!X106:X108)</f>
        <v>0</v>
      </c>
      <c r="M35" s="43">
        <f t="shared" si="3"/>
        <v>596947</v>
      </c>
      <c r="N35" s="42">
        <f>SUM(CtroExp!Z106:Z108)</f>
        <v>2000</v>
      </c>
      <c r="O35" s="42">
        <f>SUM(CtroExp!AA106:AA108)</f>
        <v>0</v>
      </c>
      <c r="P35" s="42">
        <f t="shared" si="4"/>
        <v>598947</v>
      </c>
    </row>
    <row r="36" spans="1:16" s="44" customFormat="1" ht="10.5" customHeight="1">
      <c r="A36" s="41" t="s">
        <v>14</v>
      </c>
      <c r="B36" s="42">
        <f>SUM(CtroExp!C119:C121)</f>
        <v>365149</v>
      </c>
      <c r="C36" s="42">
        <f>SUM(CtroExp!D119:D121)</f>
        <v>0</v>
      </c>
      <c r="D36" s="42">
        <f>SUM(CtroExp!E119:E121)</f>
        <v>0</v>
      </c>
      <c r="E36" s="42">
        <f>SUM(CtroExp!F119:F121)</f>
        <v>0</v>
      </c>
      <c r="F36" s="42">
        <f>SUM(CtroExp!G119:G121)</f>
        <v>0</v>
      </c>
      <c r="G36" s="42">
        <f>SUM(CtroExp!H119:H121)</f>
        <v>0</v>
      </c>
      <c r="H36" s="42">
        <f>SUM(CtroExp!I119:I121)</f>
        <v>0</v>
      </c>
      <c r="I36" s="42">
        <f>SUM(CtroExp!J119:J121)</f>
        <v>0</v>
      </c>
      <c r="J36" s="42">
        <f>SUM(CtroExp!K119:K121)</f>
        <v>0</v>
      </c>
      <c r="K36" s="42">
        <f>SUM(CtroExp!L119:L121)</f>
        <v>0</v>
      </c>
      <c r="L36" s="42">
        <f>SUM(CtroExp!X119:X121)</f>
        <v>0</v>
      </c>
      <c r="M36" s="43">
        <f t="shared" si="3"/>
        <v>365149</v>
      </c>
      <c r="N36" s="42">
        <f>SUM(CtroExp!Z119:Z121)</f>
        <v>233301</v>
      </c>
      <c r="O36" s="42">
        <f>SUM(CtroExp!AA119:AA121)</f>
        <v>689585</v>
      </c>
      <c r="P36" s="42">
        <f t="shared" si="4"/>
        <v>1288035</v>
      </c>
    </row>
    <row r="37" spans="1:16" s="44" customFormat="1" ht="10.5" customHeight="1">
      <c r="A37" s="41" t="s">
        <v>83</v>
      </c>
      <c r="B37" s="42">
        <f>SUM(CtroExp!C132:C134)</f>
        <v>212180</v>
      </c>
      <c r="C37" s="42">
        <f>SUM(CtroExp!D132:D134)</f>
        <v>0</v>
      </c>
      <c r="D37" s="42">
        <f>SUM(CtroExp!E132:E134)</f>
        <v>159500</v>
      </c>
      <c r="E37" s="42">
        <f>SUM(CtroExp!F132:F134)</f>
        <v>0</v>
      </c>
      <c r="F37" s="42">
        <f>SUM(CtroExp!G132:G134)</f>
        <v>0</v>
      </c>
      <c r="G37" s="42">
        <f>SUM(CtroExp!H132:H134)</f>
        <v>0</v>
      </c>
      <c r="H37" s="42">
        <f>SUM(CtroExp!I132:I134)</f>
        <v>0</v>
      </c>
      <c r="I37" s="42">
        <f>SUM(CtroExp!J132:J134)</f>
        <v>0</v>
      </c>
      <c r="J37" s="42">
        <f>SUM(CtroExp!K132:K134)</f>
        <v>0</v>
      </c>
      <c r="K37" s="42">
        <f>SUM(CtroExp!L132:L134)</f>
        <v>0</v>
      </c>
      <c r="L37" s="42">
        <f>SUM(CtroExp!X132:X134)</f>
        <v>0</v>
      </c>
      <c r="M37" s="43">
        <f t="shared" si="3"/>
        <v>371680</v>
      </c>
      <c r="N37" s="42">
        <f>SUM(CtroExp!Z132:Z134)</f>
        <v>86500</v>
      </c>
      <c r="O37" s="42">
        <f>SUM(CtroExp!AA132:AA134)</f>
        <v>564449</v>
      </c>
      <c r="P37" s="42">
        <f t="shared" si="4"/>
        <v>1022629</v>
      </c>
    </row>
    <row r="38" spans="1:16" s="44" customFormat="1" ht="10.5" customHeight="1">
      <c r="A38" s="47" t="s">
        <v>25</v>
      </c>
      <c r="B38" s="42">
        <f>SUM(CtroExp!C145:C147)</f>
        <v>594366</v>
      </c>
      <c r="C38" s="42">
        <f>SUM(CtroExp!D145:D147)</f>
        <v>13497</v>
      </c>
      <c r="D38" s="42">
        <f>SUM(CtroExp!E145:E147)</f>
        <v>182914</v>
      </c>
      <c r="E38" s="42">
        <f>SUM(CtroExp!F145:F147)</f>
        <v>0</v>
      </c>
      <c r="F38" s="42">
        <f>SUM(CtroExp!G145:G147)</f>
        <v>0</v>
      </c>
      <c r="G38" s="42">
        <f>SUM(CtroExp!H145:H147)</f>
        <v>0</v>
      </c>
      <c r="H38" s="42">
        <f>SUM(CtroExp!I145:I147)</f>
        <v>0</v>
      </c>
      <c r="I38" s="42">
        <f>SUM(CtroExp!J145:J147)</f>
        <v>0</v>
      </c>
      <c r="J38" s="42">
        <f>SUM(CtroExp!K145:K147)</f>
        <v>0</v>
      </c>
      <c r="K38" s="42">
        <f>SUM(CtroExp!L145:L147)</f>
        <v>0</v>
      </c>
      <c r="L38" s="42">
        <f>SUM(CtroExp!X145:X147)</f>
        <v>0</v>
      </c>
      <c r="M38" s="43">
        <f t="shared" si="3"/>
        <v>790777</v>
      </c>
      <c r="N38" s="42">
        <f>SUM(CtroExp!Z145:Z147)</f>
        <v>0</v>
      </c>
      <c r="O38" s="42">
        <f>SUM(CtroExp!AA145:AA147)</f>
        <v>0</v>
      </c>
      <c r="P38" s="42">
        <f t="shared" si="4"/>
        <v>790777</v>
      </c>
    </row>
    <row r="39" spans="1:16" s="44" customFormat="1" ht="10.5" customHeight="1">
      <c r="A39" s="42" t="s">
        <v>84</v>
      </c>
      <c r="B39" s="42">
        <f>SUM(CtroExp!C158:C160)</f>
        <v>0</v>
      </c>
      <c r="C39" s="42">
        <f>SUM(CtroExp!D158:D160)</f>
        <v>0</v>
      </c>
      <c r="D39" s="42">
        <f>SUM(CtroExp!E158:E160)</f>
        <v>0</v>
      </c>
      <c r="E39" s="42">
        <f>SUM(CtroExp!F158:F160)</f>
        <v>31517.94</v>
      </c>
      <c r="F39" s="42">
        <f>SUM(CtroExp!G158:G160)</f>
        <v>0</v>
      </c>
      <c r="G39" s="42">
        <f>SUM(CtroExp!H158:H160)</f>
        <v>0</v>
      </c>
      <c r="H39" s="42">
        <f>SUM(CtroExp!I158:I160)</f>
        <v>0</v>
      </c>
      <c r="I39" s="42">
        <f>SUM(CtroExp!J158:J160)</f>
        <v>0</v>
      </c>
      <c r="J39" s="42">
        <f>SUM(CtroExp!K158:K160)</f>
        <v>0</v>
      </c>
      <c r="K39" s="42">
        <f>SUM(CtroExp!L158:L160)</f>
        <v>0</v>
      </c>
      <c r="L39" s="42">
        <f>SUM(CtroExp!X158:X160)</f>
        <v>0</v>
      </c>
      <c r="M39" s="43">
        <f t="shared" si="3"/>
        <v>31517.94</v>
      </c>
      <c r="N39" s="42">
        <f>SUM(CtroExp!Z158:Z160)</f>
        <v>93320</v>
      </c>
      <c r="O39" s="42">
        <f>SUM(CtroExp!AA158:AA160)</f>
        <v>514859.88</v>
      </c>
      <c r="P39" s="42">
        <f t="shared" si="4"/>
        <v>639697.8200000001</v>
      </c>
    </row>
    <row r="40" spans="1:16" s="45" customFormat="1" ht="10.5" customHeight="1">
      <c r="A40" s="46" t="s">
        <v>26</v>
      </c>
      <c r="B40" s="42">
        <f>SUM(CtroExp!C171:C173)</f>
        <v>606630.855</v>
      </c>
      <c r="C40" s="42">
        <f>SUM(CtroExp!D171:D173)</f>
        <v>0</v>
      </c>
      <c r="D40" s="42">
        <f>SUM(CtroExp!E171:E173)</f>
        <v>350291.6</v>
      </c>
      <c r="E40" s="42">
        <f>SUM(CtroExp!F171:F173)</f>
        <v>1768.385</v>
      </c>
      <c r="F40" s="42">
        <f>SUM(CtroExp!G171:G173)</f>
        <v>0</v>
      </c>
      <c r="G40" s="42">
        <f>SUM(CtroExp!H171:H173)</f>
        <v>38748.945</v>
      </c>
      <c r="H40" s="42">
        <f>SUM(CtroExp!I171:I173)</f>
        <v>0</v>
      </c>
      <c r="I40" s="42">
        <f>SUM(CtroExp!J171:J173)</f>
        <v>0</v>
      </c>
      <c r="J40" s="42">
        <f>SUM(CtroExp!K171:K173)</f>
        <v>0</v>
      </c>
      <c r="K40" s="42">
        <f>SUM(CtroExp!L171:L173)</f>
        <v>0</v>
      </c>
      <c r="L40" s="42">
        <f>SUM(CtroExp!X171:X173)</f>
        <v>31990.03</v>
      </c>
      <c r="M40" s="43">
        <f t="shared" si="3"/>
        <v>1029429.815</v>
      </c>
      <c r="N40" s="42">
        <f>SUM(CtroExp!Z171:Z173)</f>
        <v>0</v>
      </c>
      <c r="O40" s="42">
        <f>SUM(CtroExp!AA171:AA173)</f>
        <v>0</v>
      </c>
      <c r="P40" s="42">
        <f t="shared" si="4"/>
        <v>1029429.815</v>
      </c>
    </row>
    <row r="41" spans="1:16" s="44" customFormat="1" ht="10.5" customHeight="1">
      <c r="A41" s="41" t="s">
        <v>103</v>
      </c>
      <c r="B41" s="42">
        <f>SUM(CtroExp!C184:C186)</f>
        <v>405162</v>
      </c>
      <c r="C41" s="42">
        <f>SUM(CtroExp!D184:D186)</f>
        <v>0</v>
      </c>
      <c r="D41" s="42">
        <f>SUM(CtroExp!E184:E186)</f>
        <v>134280</v>
      </c>
      <c r="E41" s="42">
        <f>SUM(CtroExp!F184:F186)</f>
        <v>0</v>
      </c>
      <c r="F41" s="42">
        <f>SUM(CtroExp!G184:G186)</f>
        <v>0</v>
      </c>
      <c r="G41" s="42">
        <f>SUM(CtroExp!H184:H186)</f>
        <v>0</v>
      </c>
      <c r="H41" s="42">
        <f>SUM(CtroExp!I184:I186)</f>
        <v>0</v>
      </c>
      <c r="I41" s="42">
        <f>SUM(CtroExp!J184:J186)</f>
        <v>2500</v>
      </c>
      <c r="J41" s="42">
        <f>SUM(CtroExp!K184:K186)</f>
        <v>0</v>
      </c>
      <c r="K41" s="42">
        <f>SUM(CtroExp!L184:L186)</f>
        <v>0</v>
      </c>
      <c r="L41" s="42">
        <f>SUM(CtroExp!X184:X186)</f>
        <v>0</v>
      </c>
      <c r="M41" s="43">
        <f t="shared" si="3"/>
        <v>541942</v>
      </c>
      <c r="N41" s="42">
        <f>SUM(CtroExp!Z184:Z186)</f>
        <v>57717</v>
      </c>
      <c r="O41" s="42">
        <f>SUM(CtroExp!AA184:AA186)</f>
        <v>404903</v>
      </c>
      <c r="P41" s="42">
        <f t="shared" si="4"/>
        <v>1004562</v>
      </c>
    </row>
    <row r="42" spans="1:16" s="44" customFormat="1" ht="10.5" customHeight="1">
      <c r="A42" s="41" t="s">
        <v>17</v>
      </c>
      <c r="B42" s="42">
        <f>SUM(CtroExp!C197:C199)</f>
        <v>869201</v>
      </c>
      <c r="C42" s="42">
        <f>SUM(CtroExp!D197:D199)</f>
        <v>0</v>
      </c>
      <c r="D42" s="42">
        <f>SUM(CtroExp!E197:E199)</f>
        <v>337886</v>
      </c>
      <c r="E42" s="42">
        <f>SUM(CtroExp!F197:F199)</f>
        <v>0</v>
      </c>
      <c r="F42" s="42">
        <f>SUM(CtroExp!G197:G199)</f>
        <v>0</v>
      </c>
      <c r="G42" s="42">
        <f>SUM(CtroExp!H197:H199)</f>
        <v>0</v>
      </c>
      <c r="H42" s="42">
        <f>SUM(CtroExp!I197:I199)</f>
        <v>0</v>
      </c>
      <c r="I42" s="42">
        <f>SUM(CtroExp!J197:J199)</f>
        <v>8250</v>
      </c>
      <c r="J42" s="42">
        <f>SUM(CtroExp!K197:K199)</f>
        <v>0</v>
      </c>
      <c r="K42" s="42">
        <f>SUM(CtroExp!L197:L199)</f>
        <v>0</v>
      </c>
      <c r="L42" s="42">
        <f>SUM(CtroExp!X197:X199)</f>
        <v>0</v>
      </c>
      <c r="M42" s="43">
        <f t="shared" si="3"/>
        <v>1215337</v>
      </c>
      <c r="N42" s="42">
        <f>SUM(CtroExp!Z197:Z199)</f>
        <v>0</v>
      </c>
      <c r="O42" s="42">
        <f>SUM(CtroExp!AA197:AA199)</f>
        <v>0</v>
      </c>
      <c r="P42" s="42">
        <f t="shared" si="4"/>
        <v>1215337</v>
      </c>
    </row>
    <row r="43" spans="1:16" s="44" customFormat="1" ht="10.5" customHeight="1">
      <c r="A43" s="46" t="s">
        <v>27</v>
      </c>
      <c r="B43" s="42">
        <f>SUM(CtroExp!C210:C212)</f>
        <v>15300</v>
      </c>
      <c r="C43" s="42">
        <f>SUM(CtroExp!D210:D212)</f>
        <v>0</v>
      </c>
      <c r="D43" s="42">
        <f>SUM(CtroExp!E210:E212)</f>
        <v>0</v>
      </c>
      <c r="E43" s="42">
        <f>SUM(CtroExp!F210:F212)</f>
        <v>0</v>
      </c>
      <c r="F43" s="42">
        <f>SUM(CtroExp!G210:G212)</f>
        <v>0</v>
      </c>
      <c r="G43" s="42">
        <f>SUM(CtroExp!H210:H212)</f>
        <v>0</v>
      </c>
      <c r="H43" s="42">
        <f>SUM(CtroExp!I210:I212)</f>
        <v>0</v>
      </c>
      <c r="I43" s="42">
        <f>SUM(CtroExp!J210:J212)</f>
        <v>0</v>
      </c>
      <c r="J43" s="42">
        <f>SUM(CtroExp!K210:K212)</f>
        <v>0</v>
      </c>
      <c r="K43" s="42">
        <f>SUM(CtroExp!L210:L212)</f>
        <v>0</v>
      </c>
      <c r="L43" s="42">
        <f>SUM(CtroExp!X210:X212)</f>
        <v>0</v>
      </c>
      <c r="M43" s="43">
        <f t="shared" si="3"/>
        <v>15300</v>
      </c>
      <c r="N43" s="42">
        <f>SUM(CtroExp!Z210:Z212)</f>
        <v>0</v>
      </c>
      <c r="O43" s="42">
        <f>SUM(CtroExp!AA210:AA212)</f>
        <v>0</v>
      </c>
      <c r="P43" s="42">
        <f t="shared" si="4"/>
        <v>15300</v>
      </c>
    </row>
    <row r="44" spans="1:16" s="44" customFormat="1" ht="10.5" customHeight="1">
      <c r="A44" s="46" t="s">
        <v>55</v>
      </c>
      <c r="B44" s="42">
        <f>SUM(CtroExp!C223:C225)+SUM(CtroExp!C236:C238)</f>
        <v>0</v>
      </c>
      <c r="C44" s="42">
        <f>SUM(CtroExp!D223:D225)+SUM(CtroExp!D236:D238)</f>
        <v>0</v>
      </c>
      <c r="D44" s="42">
        <f>SUM(CtroExp!E223:E225)+SUM(CtroExp!E236:E238)</f>
        <v>62742</v>
      </c>
      <c r="E44" s="42">
        <f>SUM(CtroExp!F223:F225)+SUM(CtroExp!F236:F238)</f>
        <v>0</v>
      </c>
      <c r="F44" s="42">
        <f>SUM(CtroExp!G223:G225)+SUM(CtroExp!G236:G238)</f>
        <v>0</v>
      </c>
      <c r="G44" s="42">
        <f>SUM(CtroExp!H223:H225)+SUM(CtroExp!H236:H238)</f>
        <v>0</v>
      </c>
      <c r="H44" s="42">
        <f>SUM(CtroExp!I223:I225)+SUM(CtroExp!I236:I238)</f>
        <v>0</v>
      </c>
      <c r="I44" s="42">
        <f>SUM(CtroExp!J223:J225)+SUM(CtroExp!J236:J238)</f>
        <v>0</v>
      </c>
      <c r="J44" s="42">
        <f>SUM(CtroExp!K223:K225)+SUM(CtroExp!K236:K238)</f>
        <v>0</v>
      </c>
      <c r="K44" s="42">
        <f>SUM(CtroExp!L223:L225)+SUM(CtroExp!L236:L238)</f>
        <v>0</v>
      </c>
      <c r="L44" s="42">
        <f>SUM(CtroExp!X223:X225)+SUM(CtroExp!X236:X238)</f>
        <v>0</v>
      </c>
      <c r="M44" s="43">
        <f t="shared" si="3"/>
        <v>62742</v>
      </c>
      <c r="N44" s="42">
        <f>SUM(CtroExp!Z223:Z225)+SUM(CtroExp!Z236:Z238)</f>
        <v>0</v>
      </c>
      <c r="O44" s="42">
        <f>SUM(CtroExp!AA223:AA225)+SUM(CtroExp!AA236:AA238)</f>
        <v>0</v>
      </c>
      <c r="P44" s="42">
        <f t="shared" si="4"/>
        <v>62742</v>
      </c>
    </row>
    <row r="45" spans="1:16" s="44" customFormat="1" ht="10.5" customHeight="1">
      <c r="A45" s="48" t="s">
        <v>133</v>
      </c>
      <c r="B45" s="42">
        <f>SUM(CtroExp!C249:C251)</f>
        <v>0</v>
      </c>
      <c r="C45" s="42">
        <f>SUM(CtroExp!D249:D251)</f>
        <v>0</v>
      </c>
      <c r="D45" s="42">
        <f>SUM(CtroExp!E249:E251)</f>
        <v>0</v>
      </c>
      <c r="E45" s="42">
        <f>SUM(CtroExp!F249:F251)</f>
        <v>0</v>
      </c>
      <c r="F45" s="42">
        <f>SUM(CtroExp!G249:G251)</f>
        <v>0</v>
      </c>
      <c r="G45" s="42">
        <f>SUM(CtroExp!H249:H251)</f>
        <v>0</v>
      </c>
      <c r="H45" s="42">
        <f>SUM(CtroExp!I249:I251)</f>
        <v>0</v>
      </c>
      <c r="I45" s="42">
        <f>SUM(CtroExp!J249:J251)</f>
        <v>0</v>
      </c>
      <c r="J45" s="42">
        <f>SUM(CtroExp!K249:K251)</f>
        <v>0</v>
      </c>
      <c r="K45" s="42">
        <f>SUM(CtroExp!L249:L251)</f>
        <v>0</v>
      </c>
      <c r="L45" s="42">
        <f>SUM(CtroExp!X249:X251)</f>
        <v>0</v>
      </c>
      <c r="M45" s="43">
        <f t="shared" si="3"/>
        <v>0</v>
      </c>
      <c r="N45" s="42">
        <f>SUM(CtroExp!Z249:Z251)</f>
        <v>0</v>
      </c>
      <c r="O45" s="42">
        <f>SUM(CtroExp!AA249:AA251)</f>
        <v>60247</v>
      </c>
      <c r="P45" s="42">
        <f t="shared" si="4"/>
        <v>60247</v>
      </c>
    </row>
    <row r="46" spans="1:16" s="44" customFormat="1" ht="10.5" customHeight="1">
      <c r="A46" s="46" t="s">
        <v>140</v>
      </c>
      <c r="B46" s="42">
        <f>SUM(CtroExp!C262:C264)</f>
        <v>0</v>
      </c>
      <c r="C46" s="42">
        <f>SUM(CtroExp!D262:D264)</f>
        <v>0</v>
      </c>
      <c r="D46" s="42">
        <f>SUM(CtroExp!E262:E264)</f>
        <v>16474.01</v>
      </c>
      <c r="E46" s="42">
        <f>SUM(CtroExp!F262:F264)</f>
        <v>39155.99</v>
      </c>
      <c r="F46" s="42">
        <f>SUM(CtroExp!G262:G264)</f>
        <v>0</v>
      </c>
      <c r="G46" s="42">
        <f>SUM(CtroExp!H262:H264)</f>
        <v>0</v>
      </c>
      <c r="H46" s="42">
        <f>SUM(CtroExp!I262:I264)</f>
        <v>0</v>
      </c>
      <c r="I46" s="42">
        <f>SUM(CtroExp!J262:J264)</f>
        <v>0</v>
      </c>
      <c r="J46" s="42">
        <f>SUM(CtroExp!K262:K264)</f>
        <v>0</v>
      </c>
      <c r="K46" s="42">
        <f>SUM(CtroExp!L262:L264)</f>
        <v>0</v>
      </c>
      <c r="L46" s="42">
        <f>SUM(CtroExp!X262:X264)</f>
        <v>0</v>
      </c>
      <c r="M46" s="43">
        <f t="shared" si="3"/>
        <v>55630</v>
      </c>
      <c r="N46" s="42">
        <f>SUM(CtroExp!Z262:Z264)</f>
        <v>0</v>
      </c>
      <c r="O46" s="42">
        <f>SUM(CtroExp!AA262:AA264)</f>
        <v>0</v>
      </c>
      <c r="P46" s="42">
        <f t="shared" si="4"/>
        <v>55630</v>
      </c>
    </row>
    <row r="47" spans="1:16" ht="12" customHeight="1">
      <c r="A47" s="8" t="s">
        <v>16</v>
      </c>
      <c r="B47" s="8">
        <f>SUM(B27:B46)</f>
        <v>5555059.17</v>
      </c>
      <c r="C47" s="8">
        <f aca="true" t="shared" si="5" ref="C47:P47">SUM(C27:C46)</f>
        <v>13497</v>
      </c>
      <c r="D47" s="8">
        <f t="shared" si="5"/>
        <v>2999355.525</v>
      </c>
      <c r="E47" s="8">
        <f t="shared" si="5"/>
        <v>197390.315</v>
      </c>
      <c r="F47" s="8">
        <f t="shared" si="5"/>
        <v>0</v>
      </c>
      <c r="G47" s="8">
        <f t="shared" si="5"/>
        <v>38748.945</v>
      </c>
      <c r="H47" s="8">
        <f t="shared" si="5"/>
        <v>0</v>
      </c>
      <c r="I47" s="8">
        <f t="shared" si="5"/>
        <v>27998.35</v>
      </c>
      <c r="J47" s="8">
        <f t="shared" si="5"/>
        <v>0</v>
      </c>
      <c r="K47" s="8">
        <f t="shared" si="5"/>
        <v>0</v>
      </c>
      <c r="L47" s="8">
        <f t="shared" si="5"/>
        <v>31990.03</v>
      </c>
      <c r="M47" s="52">
        <f t="shared" si="5"/>
        <v>8864039.335</v>
      </c>
      <c r="N47" s="53">
        <f t="shared" si="5"/>
        <v>1531891.49</v>
      </c>
      <c r="O47" s="8">
        <f t="shared" si="5"/>
        <v>6892502.67</v>
      </c>
      <c r="P47" s="8">
        <f t="shared" si="5"/>
        <v>17288433.494999997</v>
      </c>
    </row>
    <row r="48" spans="1:16" ht="18.75" customHeight="1">
      <c r="A48" s="144" t="s">
        <v>209</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6.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2.75" customHeight="1">
      <c r="A2" s="93" t="s">
        <v>200</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CtroExp!C5</f>
        <v>129086</v>
      </c>
      <c r="C4" s="42">
        <f>CtroExp!D5</f>
        <v>0</v>
      </c>
      <c r="D4" s="42">
        <f>CtroExp!E5</f>
        <v>0</v>
      </c>
      <c r="E4" s="42">
        <f>CtroExp!F5</f>
        <v>0</v>
      </c>
      <c r="F4" s="42">
        <f>CtroExp!G5</f>
        <v>0</v>
      </c>
      <c r="G4" s="42">
        <f>CtroExp!H5</f>
        <v>0</v>
      </c>
      <c r="H4" s="42">
        <f>CtroExp!I5</f>
        <v>0</v>
      </c>
      <c r="I4" s="42">
        <f>CtroExp!J5</f>
        <v>0</v>
      </c>
      <c r="J4" s="42">
        <f>CtroExp!K5</f>
        <v>0</v>
      </c>
      <c r="K4" s="42">
        <f>CtroExp!L5</f>
        <v>0</v>
      </c>
      <c r="L4" s="42">
        <f>CtroExp!X5</f>
        <v>0</v>
      </c>
      <c r="M4" s="43">
        <f aca="true" t="shared" si="0" ref="M4:M23">SUM(B4:L4)</f>
        <v>129086</v>
      </c>
      <c r="N4" s="42">
        <f>CtroExp!Z5</f>
        <v>21000</v>
      </c>
      <c r="O4" s="42">
        <f>CtroExp!AA5</f>
        <v>164905</v>
      </c>
      <c r="P4" s="42">
        <f>SUM(M4:O4)</f>
        <v>314991</v>
      </c>
      <c r="Q4" s="49"/>
    </row>
    <row r="5" spans="1:17" s="44" customFormat="1" ht="10.5" customHeight="1">
      <c r="A5" s="103" t="s">
        <v>148</v>
      </c>
      <c r="B5" s="42">
        <f>CtroExp!C18</f>
        <v>304332.55</v>
      </c>
      <c r="C5" s="42">
        <f>CtroExp!D18</f>
        <v>0</v>
      </c>
      <c r="D5" s="42">
        <f>CtroExp!E18</f>
        <v>0</v>
      </c>
      <c r="E5" s="42">
        <f>CtroExp!F18</f>
        <v>0</v>
      </c>
      <c r="F5" s="42">
        <f>CtroExp!G18</f>
        <v>0</v>
      </c>
      <c r="G5" s="42">
        <f>CtroExp!H18</f>
        <v>0</v>
      </c>
      <c r="H5" s="42">
        <f>CtroExp!I18</f>
        <v>0</v>
      </c>
      <c r="I5" s="42">
        <f>CtroExp!J18</f>
        <v>0</v>
      </c>
      <c r="J5" s="42">
        <f>CtroExp!K18</f>
        <v>0</v>
      </c>
      <c r="K5" s="42">
        <f>CtroExp!L18</f>
        <v>0</v>
      </c>
      <c r="L5" s="42">
        <f>CtroExp!X18</f>
        <v>0</v>
      </c>
      <c r="M5" s="43">
        <f t="shared" si="0"/>
        <v>304332.55</v>
      </c>
      <c r="N5" s="42">
        <f>CtroExp!Z18</f>
        <v>134866.9</v>
      </c>
      <c r="O5" s="42">
        <f>CtroExp!AA18</f>
        <v>579520.83</v>
      </c>
      <c r="P5" s="42">
        <f>SUM(M5:O5)</f>
        <v>1018720.2799999999</v>
      </c>
      <c r="Q5" s="49"/>
    </row>
    <row r="6" spans="1:17" s="44" customFormat="1" ht="10.5" customHeight="1">
      <c r="A6" s="103" t="s">
        <v>155</v>
      </c>
      <c r="B6" s="42">
        <f>CtroExp!C31</f>
        <v>292597</v>
      </c>
      <c r="C6" s="42">
        <f>CtroExp!D31</f>
        <v>0</v>
      </c>
      <c r="D6" s="42">
        <f>CtroExp!E31</f>
        <v>0</v>
      </c>
      <c r="E6" s="42">
        <f>CtroExp!F31</f>
        <v>7967</v>
      </c>
      <c r="F6" s="42">
        <f>CtroExp!G31</f>
        <v>0</v>
      </c>
      <c r="G6" s="42">
        <f>CtroExp!H31</f>
        <v>0</v>
      </c>
      <c r="H6" s="42">
        <f>CtroExp!I31</f>
        <v>0</v>
      </c>
      <c r="I6" s="42">
        <f>CtroExp!J31</f>
        <v>0</v>
      </c>
      <c r="J6" s="42">
        <f>CtroExp!K31</f>
        <v>0</v>
      </c>
      <c r="K6" s="42">
        <f>CtroExp!L31</f>
        <v>0</v>
      </c>
      <c r="L6" s="42">
        <f>CtroExp!X31</f>
        <v>0</v>
      </c>
      <c r="M6" s="43">
        <f t="shared" si="0"/>
        <v>300564</v>
      </c>
      <c r="N6" s="42">
        <f>CtroExp!Z31</f>
        <v>10704</v>
      </c>
      <c r="O6" s="42">
        <f>CtroExp!AA31</f>
        <v>110809</v>
      </c>
      <c r="P6" s="42">
        <f aca="true" t="shared" si="1" ref="P6:P23">SUM(M6:O6)</f>
        <v>422077</v>
      </c>
      <c r="Q6" s="49"/>
    </row>
    <row r="7" spans="1:16" s="44" customFormat="1" ht="10.5" customHeight="1">
      <c r="A7" s="41" t="s">
        <v>10</v>
      </c>
      <c r="B7" s="41">
        <f>CtroExp!C44</f>
        <v>272946.95</v>
      </c>
      <c r="C7" s="41">
        <f>CtroExp!D44</f>
        <v>0</v>
      </c>
      <c r="D7" s="41">
        <f>CtroExp!E44</f>
        <v>11000</v>
      </c>
      <c r="E7" s="41">
        <f>CtroExp!F44</f>
        <v>0</v>
      </c>
      <c r="F7" s="41">
        <f>CtroExp!G44</f>
        <v>0</v>
      </c>
      <c r="G7" s="41">
        <f>CtroExp!H44</f>
        <v>0</v>
      </c>
      <c r="H7" s="41">
        <f>CtroExp!I44</f>
        <v>0</v>
      </c>
      <c r="I7" s="41">
        <f>CtroExp!J44</f>
        <v>0</v>
      </c>
      <c r="J7" s="41">
        <f>CtroExp!K44</f>
        <v>0</v>
      </c>
      <c r="K7" s="41">
        <f>CtroExp!L44</f>
        <v>0</v>
      </c>
      <c r="L7" s="41">
        <f>CtroExp!X44</f>
        <v>0</v>
      </c>
      <c r="M7" s="43">
        <f t="shared" si="0"/>
        <v>283946.95</v>
      </c>
      <c r="N7" s="41">
        <f>CtroExp!Z44</f>
        <v>98000</v>
      </c>
      <c r="O7" s="41">
        <f>CtroExp!AA44</f>
        <v>699182.2779999999</v>
      </c>
      <c r="P7" s="42">
        <f t="shared" si="1"/>
        <v>1081129.228</v>
      </c>
    </row>
    <row r="8" spans="1:16" s="44" customFormat="1" ht="10.5" customHeight="1">
      <c r="A8" s="41" t="s">
        <v>11</v>
      </c>
      <c r="B8" s="41">
        <f>CtroExp!C57</f>
        <v>209229.265</v>
      </c>
      <c r="C8" s="41">
        <f>CtroExp!D57</f>
        <v>0</v>
      </c>
      <c r="D8" s="41">
        <f>CtroExp!E57</f>
        <v>0</v>
      </c>
      <c r="E8" s="41">
        <f>CtroExp!F57</f>
        <v>9343.34</v>
      </c>
      <c r="F8" s="41">
        <f>CtroExp!G57</f>
        <v>0</v>
      </c>
      <c r="G8" s="41">
        <f>CtroExp!H57</f>
        <v>0</v>
      </c>
      <c r="H8" s="41">
        <f>CtroExp!I57</f>
        <v>0</v>
      </c>
      <c r="I8" s="41">
        <f>CtroExp!J57</f>
        <v>0</v>
      </c>
      <c r="J8" s="41">
        <f>CtroExp!K57</f>
        <v>0</v>
      </c>
      <c r="K8" s="41">
        <f>CtroExp!L57</f>
        <v>0</v>
      </c>
      <c r="L8" s="41">
        <f>CtroExp!X57</f>
        <v>0</v>
      </c>
      <c r="M8" s="43">
        <f t="shared" si="0"/>
        <v>218572.605</v>
      </c>
      <c r="N8" s="41">
        <f>CtroExp!Z57</f>
        <v>51988</v>
      </c>
      <c r="O8" s="41">
        <f>CtroExp!AA57</f>
        <v>148364.93</v>
      </c>
      <c r="P8" s="42">
        <f t="shared" si="1"/>
        <v>418925.535</v>
      </c>
    </row>
    <row r="9" spans="1:16" s="44" customFormat="1" ht="10.5" customHeight="1">
      <c r="A9" s="42" t="s">
        <v>164</v>
      </c>
      <c r="B9" s="41">
        <f>CtroExp!C70</f>
        <v>124169</v>
      </c>
      <c r="C9" s="41">
        <f>CtroExp!D70</f>
        <v>0</v>
      </c>
      <c r="D9" s="41">
        <f>CtroExp!E70</f>
        <v>0</v>
      </c>
      <c r="E9" s="41">
        <f>CtroExp!F70</f>
        <v>0</v>
      </c>
      <c r="F9" s="41">
        <f>CtroExp!G70</f>
        <v>0</v>
      </c>
      <c r="G9" s="41">
        <f>CtroExp!H70</f>
        <v>0</v>
      </c>
      <c r="H9" s="41">
        <f>CtroExp!I70</f>
        <v>0</v>
      </c>
      <c r="I9" s="41">
        <f>CtroExp!J70</f>
        <v>0</v>
      </c>
      <c r="J9" s="41">
        <f>CtroExp!K70</f>
        <v>0</v>
      </c>
      <c r="K9" s="41">
        <f>CtroExp!L70</f>
        <v>0</v>
      </c>
      <c r="L9" s="41">
        <f>CtroExp!X70</f>
        <v>0</v>
      </c>
      <c r="M9" s="43">
        <f t="shared" si="0"/>
        <v>124169</v>
      </c>
      <c r="N9" s="41">
        <f>CtroExp!Z70</f>
        <v>37245</v>
      </c>
      <c r="O9" s="41">
        <f>CtroExp!AA70</f>
        <v>75095</v>
      </c>
      <c r="P9" s="42">
        <f t="shared" si="1"/>
        <v>236509</v>
      </c>
    </row>
    <row r="10" spans="1:16" s="45" customFormat="1" ht="10.5" customHeight="1">
      <c r="A10" s="42" t="s">
        <v>167</v>
      </c>
      <c r="B10" s="42">
        <f>CtroExp!C83</f>
        <v>160863</v>
      </c>
      <c r="C10" s="42">
        <f>CtroExp!D83</f>
        <v>0</v>
      </c>
      <c r="D10" s="42">
        <f>CtroExp!E83</f>
        <v>27500</v>
      </c>
      <c r="E10" s="42">
        <f>CtroExp!F83</f>
        <v>67805</v>
      </c>
      <c r="F10" s="42">
        <f>CtroExp!G83</f>
        <v>0</v>
      </c>
      <c r="G10" s="42">
        <f>CtroExp!H83</f>
        <v>0</v>
      </c>
      <c r="H10" s="42">
        <f>CtroExp!I83</f>
        <v>0</v>
      </c>
      <c r="I10" s="42">
        <f>CtroExp!J83</f>
        <v>0</v>
      </c>
      <c r="J10" s="42">
        <f>CtroExp!K83</f>
        <v>0</v>
      </c>
      <c r="K10" s="42">
        <f>CtroExp!L83</f>
        <v>0</v>
      </c>
      <c r="L10" s="42">
        <f>CtroExp!X83</f>
        <v>0</v>
      </c>
      <c r="M10" s="43">
        <f t="shared" si="0"/>
        <v>256168</v>
      </c>
      <c r="N10" s="42">
        <f>CtroExp!Z83</f>
        <v>18000</v>
      </c>
      <c r="O10" s="42">
        <f>CtroExp!AA83</f>
        <v>45338.05</v>
      </c>
      <c r="P10" s="42">
        <f t="shared" si="1"/>
        <v>319506.05</v>
      </c>
    </row>
    <row r="11" spans="1:16" s="44" customFormat="1" ht="10.5" customHeight="1">
      <c r="A11" s="41" t="s">
        <v>12</v>
      </c>
      <c r="B11" s="41">
        <f>CtroExp!C96</f>
        <v>80942</v>
      </c>
      <c r="C11" s="41">
        <f>CtroExp!D96</f>
        <v>0</v>
      </c>
      <c r="D11" s="41">
        <f>CtroExp!E96</f>
        <v>55950</v>
      </c>
      <c r="E11" s="41">
        <f>CtroExp!F96</f>
        <v>0</v>
      </c>
      <c r="F11" s="41">
        <f>CtroExp!G96</f>
        <v>0</v>
      </c>
      <c r="G11" s="41">
        <f>CtroExp!H96</f>
        <v>0</v>
      </c>
      <c r="H11" s="41">
        <f>CtroExp!I96</f>
        <v>0</v>
      </c>
      <c r="I11" s="41">
        <f>CtroExp!J96</f>
        <v>0</v>
      </c>
      <c r="J11" s="41">
        <f>CtroExp!K96</f>
        <v>0</v>
      </c>
      <c r="K11" s="41">
        <f>CtroExp!L96</f>
        <v>0</v>
      </c>
      <c r="L11" s="41">
        <f>CtroExp!X96</f>
        <v>0</v>
      </c>
      <c r="M11" s="43">
        <f t="shared" si="0"/>
        <v>136892</v>
      </c>
      <c r="N11" s="41">
        <f>CtroExp!Z96</f>
        <v>8000</v>
      </c>
      <c r="O11" s="41">
        <f>CtroExp!AA96</f>
        <v>117386</v>
      </c>
      <c r="P11" s="42">
        <f t="shared" si="1"/>
        <v>262278</v>
      </c>
    </row>
    <row r="12" spans="1:16" s="45" customFormat="1" ht="10.5" customHeight="1">
      <c r="A12" s="42" t="s">
        <v>13</v>
      </c>
      <c r="B12" s="42">
        <f>CtroExp!C109</f>
        <v>245075</v>
      </c>
      <c r="C12" s="42">
        <f>CtroExp!D109</f>
        <v>0</v>
      </c>
      <c r="D12" s="42">
        <f>CtroExp!E109</f>
        <v>39280</v>
      </c>
      <c r="E12" s="42">
        <f>CtroExp!F109</f>
        <v>0</v>
      </c>
      <c r="F12" s="42">
        <f>CtroExp!G109</f>
        <v>0</v>
      </c>
      <c r="G12" s="42">
        <f>CtroExp!H109</f>
        <v>0</v>
      </c>
      <c r="H12" s="42">
        <f>CtroExp!I109</f>
        <v>0</v>
      </c>
      <c r="I12" s="42">
        <f>CtroExp!J109</f>
        <v>0</v>
      </c>
      <c r="J12" s="42">
        <f>CtroExp!K109</f>
        <v>0</v>
      </c>
      <c r="K12" s="42">
        <f>CtroExp!L109</f>
        <v>0</v>
      </c>
      <c r="L12" s="42">
        <f>CtroExp!X109</f>
        <v>0</v>
      </c>
      <c r="M12" s="43">
        <f t="shared" si="0"/>
        <v>284355</v>
      </c>
      <c r="N12" s="42">
        <f>CtroExp!Z109</f>
        <v>4340</v>
      </c>
      <c r="O12" s="42">
        <f>CtroExp!AA109</f>
        <v>0</v>
      </c>
      <c r="P12" s="42">
        <f t="shared" si="1"/>
        <v>288695</v>
      </c>
    </row>
    <row r="13" spans="1:16" s="44" customFormat="1" ht="10.5" customHeight="1">
      <c r="A13" s="41" t="s">
        <v>14</v>
      </c>
      <c r="B13" s="41">
        <f>CtroExp!C122</f>
        <v>58819</v>
      </c>
      <c r="C13" s="41">
        <f>CtroExp!D122</f>
        <v>0</v>
      </c>
      <c r="D13" s="41">
        <f>CtroExp!E122</f>
        <v>0</v>
      </c>
      <c r="E13" s="41">
        <f>CtroExp!F122</f>
        <v>0</v>
      </c>
      <c r="F13" s="41">
        <f>CtroExp!G122</f>
        <v>0</v>
      </c>
      <c r="G13" s="41">
        <f>CtroExp!H122</f>
        <v>0</v>
      </c>
      <c r="H13" s="41">
        <f>CtroExp!I122</f>
        <v>0</v>
      </c>
      <c r="I13" s="41">
        <f>CtroExp!J122</f>
        <v>0</v>
      </c>
      <c r="J13" s="41">
        <f>CtroExp!K122</f>
        <v>0</v>
      </c>
      <c r="K13" s="41">
        <f>CtroExp!L122</f>
        <v>0</v>
      </c>
      <c r="L13" s="41">
        <f>CtroExp!X122</f>
        <v>0</v>
      </c>
      <c r="M13" s="43">
        <f t="shared" si="0"/>
        <v>58819</v>
      </c>
      <c r="N13" s="41">
        <f>CtroExp!Z122</f>
        <v>12340</v>
      </c>
      <c r="O13" s="41">
        <f>CtroExp!AA122</f>
        <v>365392</v>
      </c>
      <c r="P13" s="42">
        <f t="shared" si="1"/>
        <v>436551</v>
      </c>
    </row>
    <row r="14" spans="1:16" s="44" customFormat="1" ht="10.5" customHeight="1">
      <c r="A14" s="41" t="s">
        <v>83</v>
      </c>
      <c r="B14" s="41">
        <f>CtroExp!C135</f>
        <v>122772</v>
      </c>
      <c r="C14" s="41">
        <f>CtroExp!D135</f>
        <v>0</v>
      </c>
      <c r="D14" s="41">
        <f>CtroExp!E135</f>
        <v>0</v>
      </c>
      <c r="E14" s="41">
        <f>CtroExp!F135</f>
        <v>0</v>
      </c>
      <c r="F14" s="41">
        <f>CtroExp!G135</f>
        <v>0</v>
      </c>
      <c r="G14" s="41">
        <f>CtroExp!H135</f>
        <v>0</v>
      </c>
      <c r="H14" s="41">
        <f>CtroExp!I135</f>
        <v>0</v>
      </c>
      <c r="I14" s="41">
        <f>CtroExp!J135</f>
        <v>0</v>
      </c>
      <c r="J14" s="41">
        <f>CtroExp!K135</f>
        <v>0</v>
      </c>
      <c r="K14" s="41">
        <f>CtroExp!L135</f>
        <v>0</v>
      </c>
      <c r="L14" s="41">
        <f>CtroExp!X135</f>
        <v>0</v>
      </c>
      <c r="M14" s="43">
        <f t="shared" si="0"/>
        <v>122772</v>
      </c>
      <c r="N14" s="41">
        <f>CtroExp!Z135</f>
        <v>42480</v>
      </c>
      <c r="O14" s="41">
        <f>CtroExp!AA135</f>
        <v>251024</v>
      </c>
      <c r="P14" s="42">
        <f t="shared" si="1"/>
        <v>416276</v>
      </c>
    </row>
    <row r="15" spans="1:25" s="44" customFormat="1" ht="10.5" customHeight="1">
      <c r="A15" s="50" t="s">
        <v>25</v>
      </c>
      <c r="B15" s="41">
        <f>CtroExp!C148</f>
        <v>220712</v>
      </c>
      <c r="C15" s="41">
        <f>CtroExp!D148</f>
        <v>22785</v>
      </c>
      <c r="D15" s="41">
        <f>CtroExp!E148</f>
        <v>139382</v>
      </c>
      <c r="E15" s="41">
        <f>CtroExp!F148</f>
        <v>0</v>
      </c>
      <c r="F15" s="41">
        <f>CtroExp!G148</f>
        <v>0</v>
      </c>
      <c r="G15" s="41">
        <f>CtroExp!H148</f>
        <v>0</v>
      </c>
      <c r="H15" s="41">
        <f>CtroExp!I148</f>
        <v>0</v>
      </c>
      <c r="I15" s="41">
        <f>CtroExp!J148</f>
        <v>0</v>
      </c>
      <c r="J15" s="41">
        <f>CtroExp!K148</f>
        <v>0</v>
      </c>
      <c r="K15" s="41">
        <f>CtroExp!L148</f>
        <v>0</v>
      </c>
      <c r="L15" s="41">
        <f>CtroExp!X148</f>
        <v>0</v>
      </c>
      <c r="M15" s="43">
        <f t="shared" si="0"/>
        <v>382879</v>
      </c>
      <c r="N15" s="41">
        <f>CtroExp!Z148</f>
        <v>0</v>
      </c>
      <c r="O15" s="41">
        <f>CtroExp!AA148</f>
        <v>0</v>
      </c>
      <c r="P15" s="42">
        <f t="shared" si="1"/>
        <v>382879</v>
      </c>
      <c r="Y15" s="49"/>
    </row>
    <row r="16" spans="1:16" s="44" customFormat="1" ht="10.5" customHeight="1">
      <c r="A16" s="42" t="s">
        <v>84</v>
      </c>
      <c r="B16" s="42">
        <f>CtroExp!C161</f>
        <v>0</v>
      </c>
      <c r="C16" s="42">
        <f>CtroExp!D161</f>
        <v>0</v>
      </c>
      <c r="D16" s="42">
        <f>CtroExp!E161</f>
        <v>0</v>
      </c>
      <c r="E16" s="42">
        <f>CtroExp!F161</f>
        <v>74211.45</v>
      </c>
      <c r="F16" s="42">
        <f>CtroExp!G161</f>
        <v>0</v>
      </c>
      <c r="G16" s="42">
        <f>CtroExp!H161</f>
        <v>0</v>
      </c>
      <c r="H16" s="42">
        <f>CtroExp!I161</f>
        <v>0</v>
      </c>
      <c r="I16" s="42">
        <f>CtroExp!J161</f>
        <v>0</v>
      </c>
      <c r="J16" s="42">
        <f>CtroExp!K161</f>
        <v>0</v>
      </c>
      <c r="K16" s="42">
        <f>CtroExp!L161</f>
        <v>0</v>
      </c>
      <c r="L16" s="42">
        <f>CtroExp!X161</f>
        <v>0</v>
      </c>
      <c r="M16" s="43">
        <f t="shared" si="0"/>
        <v>74211.45</v>
      </c>
      <c r="N16" s="42">
        <f>CtroExp!Z161</f>
        <v>15000</v>
      </c>
      <c r="O16" s="42">
        <f>CtroExp!AA161</f>
        <v>201457.31</v>
      </c>
      <c r="P16" s="42">
        <f t="shared" si="1"/>
        <v>290668.76</v>
      </c>
    </row>
    <row r="17" spans="1:16" s="45" customFormat="1" ht="10.5" customHeight="1">
      <c r="A17" s="48" t="s">
        <v>26</v>
      </c>
      <c r="B17" s="42">
        <f>CtroExp!C174</f>
        <v>228233.9</v>
      </c>
      <c r="C17" s="42">
        <f>CtroExp!D174</f>
        <v>0</v>
      </c>
      <c r="D17" s="42">
        <f>CtroExp!E174</f>
        <v>36009.77</v>
      </c>
      <c r="E17" s="42">
        <f>CtroExp!F174</f>
        <v>49300.605</v>
      </c>
      <c r="F17" s="42">
        <f>CtroExp!G174</f>
        <v>0</v>
      </c>
      <c r="G17" s="42">
        <f>CtroExp!H174</f>
        <v>24908.55</v>
      </c>
      <c r="H17" s="42">
        <f>CtroExp!I174</f>
        <v>0</v>
      </c>
      <c r="I17" s="42">
        <f>CtroExp!J174</f>
        <v>0</v>
      </c>
      <c r="J17" s="42">
        <f>CtroExp!K174</f>
        <v>0</v>
      </c>
      <c r="K17" s="42">
        <f>CtroExp!L174</f>
        <v>0</v>
      </c>
      <c r="L17" s="42">
        <f>CtroExp!X174</f>
        <v>19999.225</v>
      </c>
      <c r="M17" s="43">
        <f t="shared" si="0"/>
        <v>358452.04999999993</v>
      </c>
      <c r="N17" s="42">
        <f>CtroExp!Z174</f>
        <v>0</v>
      </c>
      <c r="O17" s="42">
        <f>CtroExp!AA174</f>
        <v>0</v>
      </c>
      <c r="P17" s="42">
        <f t="shared" si="1"/>
        <v>358452.04999999993</v>
      </c>
    </row>
    <row r="18" spans="1:16" s="44" customFormat="1" ht="10.5" customHeight="1">
      <c r="A18" s="41" t="s">
        <v>103</v>
      </c>
      <c r="B18" s="41">
        <f>CtroExp!C187</f>
        <v>184250</v>
      </c>
      <c r="C18" s="41">
        <f>CtroExp!D187</f>
        <v>0</v>
      </c>
      <c r="D18" s="41">
        <f>CtroExp!E187</f>
        <v>0</v>
      </c>
      <c r="E18" s="41">
        <f>CtroExp!F187</f>
        <v>0</v>
      </c>
      <c r="F18" s="41">
        <f>CtroExp!G187</f>
        <v>0</v>
      </c>
      <c r="G18" s="41">
        <f>CtroExp!H187</f>
        <v>0</v>
      </c>
      <c r="H18" s="41">
        <f>CtroExp!I187</f>
        <v>0</v>
      </c>
      <c r="I18" s="41">
        <f>CtroExp!J187</f>
        <v>0</v>
      </c>
      <c r="J18" s="41">
        <f>CtroExp!K187</f>
        <v>0</v>
      </c>
      <c r="K18" s="41">
        <f>CtroExp!L187</f>
        <v>0</v>
      </c>
      <c r="L18" s="41">
        <f>CtroExp!X187</f>
        <v>0</v>
      </c>
      <c r="M18" s="43">
        <f t="shared" si="0"/>
        <v>184250</v>
      </c>
      <c r="N18" s="41">
        <f>CtroExp!Z187</f>
        <v>0</v>
      </c>
      <c r="O18" s="41">
        <f>CtroExp!AA187</f>
        <v>151130</v>
      </c>
      <c r="P18" s="42">
        <f t="shared" si="1"/>
        <v>335380</v>
      </c>
    </row>
    <row r="19" spans="1:16" s="44" customFormat="1" ht="10.5" customHeight="1">
      <c r="A19" s="41" t="s">
        <v>17</v>
      </c>
      <c r="B19" s="41">
        <f>CtroExp!C200</f>
        <v>430231</v>
      </c>
      <c r="C19" s="41">
        <f>CtroExp!D200</f>
        <v>0</v>
      </c>
      <c r="D19" s="41">
        <f>CtroExp!E200</f>
        <v>0</v>
      </c>
      <c r="E19" s="41">
        <f>CtroExp!F200</f>
        <v>54244</v>
      </c>
      <c r="F19" s="41">
        <f>CtroExp!G200</f>
        <v>0</v>
      </c>
      <c r="G19" s="41">
        <f>CtroExp!H200</f>
        <v>0</v>
      </c>
      <c r="H19" s="41">
        <f>CtroExp!I200</f>
        <v>0</v>
      </c>
      <c r="I19" s="41">
        <f>CtroExp!J200</f>
        <v>0</v>
      </c>
      <c r="J19" s="41">
        <f>CtroExp!K200</f>
        <v>0</v>
      </c>
      <c r="K19" s="41">
        <f>CtroExp!L200</f>
        <v>0</v>
      </c>
      <c r="L19" s="41">
        <f>CtroExp!X200</f>
        <v>0</v>
      </c>
      <c r="M19" s="43">
        <f t="shared" si="0"/>
        <v>484475</v>
      </c>
      <c r="N19" s="41">
        <f>CtroExp!Z200</f>
        <v>0</v>
      </c>
      <c r="O19" s="41">
        <f>CtroExp!AA200</f>
        <v>0</v>
      </c>
      <c r="P19" s="42">
        <f t="shared" si="1"/>
        <v>484475</v>
      </c>
    </row>
    <row r="20" spans="1:16" s="45" customFormat="1" ht="10.5" customHeight="1">
      <c r="A20" s="48" t="s">
        <v>27</v>
      </c>
      <c r="B20" s="42">
        <f>CtroExp!C213</f>
        <v>27500</v>
      </c>
      <c r="C20" s="42">
        <f>CtroExp!D213</f>
        <v>0</v>
      </c>
      <c r="D20" s="42">
        <f>CtroExp!E213</f>
        <v>0</v>
      </c>
      <c r="E20" s="42">
        <f>CtroExp!F213</f>
        <v>0</v>
      </c>
      <c r="F20" s="42">
        <f>CtroExp!G213</f>
        <v>0</v>
      </c>
      <c r="G20" s="42">
        <f>CtroExp!H213</f>
        <v>0</v>
      </c>
      <c r="H20" s="42">
        <f>CtroExp!I213</f>
        <v>0</v>
      </c>
      <c r="I20" s="42">
        <f>CtroExp!J213</f>
        <v>0</v>
      </c>
      <c r="J20" s="42">
        <f>CtroExp!K213</f>
        <v>0</v>
      </c>
      <c r="K20" s="42">
        <f>CtroExp!L213</f>
        <v>0</v>
      </c>
      <c r="L20" s="42">
        <f>CtroExp!X213</f>
        <v>0</v>
      </c>
      <c r="M20" s="43">
        <f t="shared" si="0"/>
        <v>27500</v>
      </c>
      <c r="N20" s="42">
        <f>CtroExp!Z213</f>
        <v>0</v>
      </c>
      <c r="O20" s="42">
        <f>CtroExp!AA213</f>
        <v>0</v>
      </c>
      <c r="P20" s="42">
        <f t="shared" si="1"/>
        <v>27500</v>
      </c>
    </row>
    <row r="21" spans="1:16" s="44" customFormat="1" ht="10.5" customHeight="1">
      <c r="A21" s="48" t="s">
        <v>55</v>
      </c>
      <c r="B21" s="42">
        <f>CtroExp!C226+CtroExp!C239</f>
        <v>0</v>
      </c>
      <c r="C21" s="42">
        <f>CtroExp!D226+CtroExp!D239</f>
        <v>0</v>
      </c>
      <c r="D21" s="42">
        <f>CtroExp!E226+CtroExp!E239</f>
        <v>0</v>
      </c>
      <c r="E21" s="42">
        <f>CtroExp!F226+CtroExp!F239</f>
        <v>0</v>
      </c>
      <c r="F21" s="42">
        <f>CtroExp!G226+CtroExp!G239</f>
        <v>0</v>
      </c>
      <c r="G21" s="42">
        <f>CtroExp!H226+CtroExp!H239</f>
        <v>0</v>
      </c>
      <c r="H21" s="42">
        <f>CtroExp!I226+CtroExp!I239</f>
        <v>0</v>
      </c>
      <c r="I21" s="42">
        <f>CtroExp!J226+CtroExp!J239</f>
        <v>0</v>
      </c>
      <c r="J21" s="42">
        <f>CtroExp!K226+CtroExp!K239</f>
        <v>0</v>
      </c>
      <c r="K21" s="42">
        <f>CtroExp!L226+CtroExp!L239</f>
        <v>0</v>
      </c>
      <c r="L21" s="42">
        <f>CtroExp!X226+CtroExp!X239</f>
        <v>0</v>
      </c>
      <c r="M21" s="43">
        <f t="shared" si="0"/>
        <v>0</v>
      </c>
      <c r="N21" s="42">
        <f>CtroExp!Z226+CtroExp!Z239</f>
        <v>0</v>
      </c>
      <c r="O21" s="42">
        <f>CtroExp!AA226+CtroExp!AA239</f>
        <v>0</v>
      </c>
      <c r="P21" s="42">
        <f t="shared" si="1"/>
        <v>0</v>
      </c>
    </row>
    <row r="22" spans="1:16" s="44" customFormat="1" ht="10.5" customHeight="1">
      <c r="A22" s="48" t="s">
        <v>124</v>
      </c>
      <c r="B22" s="42">
        <f>CtroExp!C252</f>
        <v>0</v>
      </c>
      <c r="C22" s="42">
        <f>CtroExp!D252</f>
        <v>0</v>
      </c>
      <c r="D22" s="42">
        <f>CtroExp!E252</f>
        <v>0</v>
      </c>
      <c r="E22" s="42">
        <f>CtroExp!F252</f>
        <v>0</v>
      </c>
      <c r="F22" s="42">
        <f>CtroExp!G252</f>
        <v>0</v>
      </c>
      <c r="G22" s="42">
        <f>CtroExp!H252</f>
        <v>0</v>
      </c>
      <c r="H22" s="42">
        <f>CtroExp!I252</f>
        <v>0</v>
      </c>
      <c r="I22" s="42">
        <f>CtroExp!J252</f>
        <v>0</v>
      </c>
      <c r="J22" s="42">
        <f>CtroExp!K252</f>
        <v>0</v>
      </c>
      <c r="K22" s="42">
        <f>CtroExp!L252</f>
        <v>0</v>
      </c>
      <c r="L22" s="42">
        <f>CtroExp!X252</f>
        <v>0</v>
      </c>
      <c r="M22" s="43">
        <f t="shared" si="0"/>
        <v>0</v>
      </c>
      <c r="N22" s="42">
        <f>CtroExp!Z252</f>
        <v>0</v>
      </c>
      <c r="O22" s="42">
        <f>CtroExp!AA252</f>
        <v>0</v>
      </c>
      <c r="P22" s="42">
        <f t="shared" si="1"/>
        <v>0</v>
      </c>
    </row>
    <row r="23" spans="1:16" s="44" customFormat="1" ht="10.5" customHeight="1">
      <c r="A23" s="46" t="s">
        <v>140</v>
      </c>
      <c r="B23" s="42">
        <f>CtroExp!C265</f>
        <v>0</v>
      </c>
      <c r="C23" s="42">
        <f>CtroExp!D265</f>
        <v>0</v>
      </c>
      <c r="D23" s="42">
        <f>CtroExp!E265</f>
        <v>0</v>
      </c>
      <c r="E23" s="42">
        <f>CtroExp!F265</f>
        <v>28150</v>
      </c>
      <c r="F23" s="42">
        <f>CtroExp!G265</f>
        <v>0</v>
      </c>
      <c r="G23" s="42">
        <f>CtroExp!H265</f>
        <v>0</v>
      </c>
      <c r="H23" s="42">
        <f>CtroExp!I265</f>
        <v>0</v>
      </c>
      <c r="I23" s="42">
        <f>CtroExp!J265</f>
        <v>0</v>
      </c>
      <c r="J23" s="42">
        <f>CtroExp!K265</f>
        <v>0</v>
      </c>
      <c r="K23" s="42">
        <f>CtroExp!L265</f>
        <v>0</v>
      </c>
      <c r="L23" s="42">
        <f>CtroExp!X265</f>
        <v>0</v>
      </c>
      <c r="M23" s="43">
        <f t="shared" si="0"/>
        <v>28150</v>
      </c>
      <c r="N23" s="42">
        <f>CtroExp!Z265</f>
        <v>0</v>
      </c>
      <c r="O23" s="42">
        <f>CtroExp!AA265</f>
        <v>0</v>
      </c>
      <c r="P23" s="42">
        <f t="shared" si="1"/>
        <v>28150</v>
      </c>
    </row>
    <row r="24" spans="1:16" s="2" customFormat="1" ht="12.75" customHeight="1">
      <c r="A24" s="8" t="s">
        <v>16</v>
      </c>
      <c r="B24" s="8">
        <f aca="true" t="shared" si="2" ref="B24:P24">SUM(B4:B23)</f>
        <v>3091758.665</v>
      </c>
      <c r="C24" s="8">
        <f t="shared" si="2"/>
        <v>22785</v>
      </c>
      <c r="D24" s="8">
        <f t="shared" si="2"/>
        <v>309121.77</v>
      </c>
      <c r="E24" s="8">
        <f t="shared" si="2"/>
        <v>291021.395</v>
      </c>
      <c r="F24" s="8">
        <f t="shared" si="2"/>
        <v>0</v>
      </c>
      <c r="G24" s="8">
        <f t="shared" si="2"/>
        <v>24908.55</v>
      </c>
      <c r="H24" s="8">
        <f t="shared" si="2"/>
        <v>0</v>
      </c>
      <c r="I24" s="8">
        <f t="shared" si="2"/>
        <v>0</v>
      </c>
      <c r="J24" s="8">
        <f t="shared" si="2"/>
        <v>0</v>
      </c>
      <c r="K24" s="8">
        <f t="shared" si="2"/>
        <v>0</v>
      </c>
      <c r="L24" s="8">
        <f t="shared" si="2"/>
        <v>19999.225</v>
      </c>
      <c r="M24" s="52">
        <f t="shared" si="2"/>
        <v>3759594.605</v>
      </c>
      <c r="N24" s="53">
        <f t="shared" si="2"/>
        <v>453963.9</v>
      </c>
      <c r="O24" s="8">
        <f t="shared" si="2"/>
        <v>2909604.398</v>
      </c>
      <c r="P24" s="8">
        <f t="shared" si="2"/>
        <v>7123162.902999999</v>
      </c>
    </row>
    <row r="25" ht="15" customHeight="1">
      <c r="A25" s="92" t="s">
        <v>201</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SUM(CtroExp!C2:C5)</f>
        <v>332440</v>
      </c>
      <c r="C27" s="42">
        <f>SUM(CtroExp!D2:D5)</f>
        <v>0</v>
      </c>
      <c r="D27" s="42">
        <f>SUM(CtroExp!E2:E5)</f>
        <v>36263</v>
      </c>
      <c r="E27" s="42">
        <f>SUM(CtroExp!F2:F5)</f>
        <v>0</v>
      </c>
      <c r="F27" s="42">
        <f>SUM(CtroExp!G2:G5)</f>
        <v>0</v>
      </c>
      <c r="G27" s="42">
        <f>SUM(CtroExp!H2:H5)</f>
        <v>0</v>
      </c>
      <c r="H27" s="42">
        <f>SUM(CtroExp!I2:I5)</f>
        <v>0</v>
      </c>
      <c r="I27" s="42">
        <f>SUM(CtroExp!J2:J5)</f>
        <v>0</v>
      </c>
      <c r="J27" s="42">
        <f>SUM(CtroExp!K2:K5)</f>
        <v>0</v>
      </c>
      <c r="K27" s="42">
        <f>SUM(CtroExp!L2:L5)</f>
        <v>0</v>
      </c>
      <c r="L27" s="42">
        <f>SUM(CtroExp!X2:X5)</f>
        <v>0</v>
      </c>
      <c r="M27" s="43">
        <f aca="true" t="shared" si="3" ref="M27:M46">SUM(B27:L27)</f>
        <v>368703</v>
      </c>
      <c r="N27" s="42">
        <f>SUM(CtroExp!Z2:Z5)</f>
        <v>88810</v>
      </c>
      <c r="O27" s="42">
        <f>SUM(CtroExp!AA2:AA5)</f>
        <v>516419</v>
      </c>
      <c r="P27" s="42">
        <f>SUM(M27:O27)</f>
        <v>973932</v>
      </c>
    </row>
    <row r="28" spans="1:16" s="44" customFormat="1" ht="10.5" customHeight="1">
      <c r="A28" s="103" t="s">
        <v>148</v>
      </c>
      <c r="B28" s="42">
        <f>SUM(CtroExp!C15:C18)</f>
        <v>500436.24</v>
      </c>
      <c r="C28" s="42">
        <f>SUM(CtroExp!D15:D18)</f>
        <v>0</v>
      </c>
      <c r="D28" s="42">
        <f>SUM(CtroExp!E15:E18)</f>
        <v>120940.62</v>
      </c>
      <c r="E28" s="42">
        <f>SUM(CtroExp!F15:F18)</f>
        <v>0</v>
      </c>
      <c r="F28" s="42">
        <f>SUM(CtroExp!G15:G18)</f>
        <v>0</v>
      </c>
      <c r="G28" s="42">
        <f>SUM(CtroExp!H15:H18)</f>
        <v>0</v>
      </c>
      <c r="H28" s="42">
        <f>SUM(CtroExp!I15:I18)</f>
        <v>0</v>
      </c>
      <c r="I28" s="42">
        <f>SUM(CtroExp!J15:J18)</f>
        <v>17248.35</v>
      </c>
      <c r="J28" s="42">
        <f>SUM(CtroExp!K15:K18)</f>
        <v>0</v>
      </c>
      <c r="K28" s="42">
        <f>SUM(CtroExp!L15:L18)</f>
        <v>0</v>
      </c>
      <c r="L28" s="42">
        <f>SUM(CtroExp!X15:X18)</f>
        <v>0</v>
      </c>
      <c r="M28" s="43">
        <f>SUM(B28:L28)</f>
        <v>638625.21</v>
      </c>
      <c r="N28" s="42">
        <f>SUM(CtroExp!Z15:Z18)</f>
        <v>367744.3</v>
      </c>
      <c r="O28" s="42">
        <f>SUM(CtroExp!AA15:AA18)</f>
        <v>1664734.5299999998</v>
      </c>
      <c r="P28" s="42">
        <f>SUM(M28:O28)</f>
        <v>2671104.04</v>
      </c>
    </row>
    <row r="29" spans="1:16" s="44" customFormat="1" ht="10.5" customHeight="1">
      <c r="A29" s="103" t="s">
        <v>155</v>
      </c>
      <c r="B29" s="42">
        <f>SUM(CtroExp!C28:C31)</f>
        <v>905196</v>
      </c>
      <c r="C29" s="42">
        <f>SUM(CtroExp!D28:D31)</f>
        <v>0</v>
      </c>
      <c r="D29" s="42">
        <f>SUM(CtroExp!E28:E31)</f>
        <v>366936</v>
      </c>
      <c r="E29" s="42">
        <f>SUM(CtroExp!F28:F31)</f>
        <v>38967</v>
      </c>
      <c r="F29" s="42">
        <f>SUM(CtroExp!G28:G31)</f>
        <v>0</v>
      </c>
      <c r="G29" s="42">
        <f>SUM(CtroExp!H28:H31)</f>
        <v>0</v>
      </c>
      <c r="H29" s="42">
        <f>SUM(CtroExp!I28:I31)</f>
        <v>0</v>
      </c>
      <c r="I29" s="42">
        <f>SUM(CtroExp!J28:J31)</f>
        <v>0</v>
      </c>
      <c r="J29" s="42">
        <f>SUM(CtroExp!K28:K31)</f>
        <v>0</v>
      </c>
      <c r="K29" s="42">
        <f>SUM(CtroExp!L28:L31)</f>
        <v>0</v>
      </c>
      <c r="L29" s="42">
        <f>SUM(CtroExp!X28:X31)</f>
        <v>0</v>
      </c>
      <c r="M29" s="43">
        <f t="shared" si="3"/>
        <v>1311099</v>
      </c>
      <c r="N29" s="42">
        <f>SUM(CtroExp!Z28:Z31)</f>
        <v>145304</v>
      </c>
      <c r="O29" s="42">
        <f>SUM(CtroExp!AA28:AA31)</f>
        <v>577481</v>
      </c>
      <c r="P29" s="42">
        <f aca="true" t="shared" si="4" ref="P29:P46">SUM(M29:O29)</f>
        <v>2033884</v>
      </c>
    </row>
    <row r="30" spans="1:16" s="44" customFormat="1" ht="10.5" customHeight="1">
      <c r="A30" s="41" t="s">
        <v>10</v>
      </c>
      <c r="B30" s="42">
        <f>SUM(CtroExp!C41:C44)</f>
        <v>426353.68</v>
      </c>
      <c r="C30" s="42">
        <f>SUM(CtroExp!D41:D44)</f>
        <v>0</v>
      </c>
      <c r="D30" s="42">
        <f>SUM(CtroExp!E41:E44)</f>
        <v>146584</v>
      </c>
      <c r="E30" s="42">
        <f>SUM(CtroExp!F41:F44)</f>
        <v>0</v>
      </c>
      <c r="F30" s="42">
        <f>SUM(CtroExp!G41:G44)</f>
        <v>0</v>
      </c>
      <c r="G30" s="42">
        <f>SUM(CtroExp!H41:H44)</f>
        <v>0</v>
      </c>
      <c r="H30" s="42">
        <f>SUM(CtroExp!I41:I44)</f>
        <v>0</v>
      </c>
      <c r="I30" s="42">
        <f>SUM(CtroExp!J41:J44)</f>
        <v>0</v>
      </c>
      <c r="J30" s="42">
        <f>SUM(CtroExp!K41:K44)</f>
        <v>0</v>
      </c>
      <c r="K30" s="42">
        <f>SUM(CtroExp!L41:L44)</f>
        <v>0</v>
      </c>
      <c r="L30" s="42">
        <f>SUM(CtroExp!X41:X44)</f>
        <v>0</v>
      </c>
      <c r="M30" s="43">
        <f t="shared" si="3"/>
        <v>572937.6799999999</v>
      </c>
      <c r="N30" s="42">
        <f>SUM(CtroExp!Z41:Z44)</f>
        <v>467310</v>
      </c>
      <c r="O30" s="42">
        <f>SUM(CtroExp!AA41:AA44)</f>
        <v>2612874.943</v>
      </c>
      <c r="P30" s="42">
        <f t="shared" si="4"/>
        <v>3653122.6229999997</v>
      </c>
    </row>
    <row r="31" spans="1:16" s="44" customFormat="1" ht="10.5" customHeight="1">
      <c r="A31" s="88" t="s">
        <v>11</v>
      </c>
      <c r="B31" s="42">
        <f>SUM(CtroExp!C54:C57)</f>
        <v>625091.4</v>
      </c>
      <c r="C31" s="42">
        <f>SUM(CtroExp!D54:D57)</f>
        <v>0</v>
      </c>
      <c r="D31" s="42">
        <f>SUM(CtroExp!E54:E57)</f>
        <v>259446.395</v>
      </c>
      <c r="E31" s="42">
        <f>SUM(CtroExp!F54:F57)</f>
        <v>58651.34</v>
      </c>
      <c r="F31" s="42">
        <f>SUM(CtroExp!G54:G57)</f>
        <v>0</v>
      </c>
      <c r="G31" s="42">
        <f>SUM(CtroExp!H54:H57)</f>
        <v>0</v>
      </c>
      <c r="H31" s="42">
        <f>SUM(CtroExp!I54:I57)</f>
        <v>0</v>
      </c>
      <c r="I31" s="42">
        <f>SUM(CtroExp!J54:J57)</f>
        <v>0</v>
      </c>
      <c r="J31" s="42">
        <f>SUM(CtroExp!K54:K57)</f>
        <v>0</v>
      </c>
      <c r="K31" s="42">
        <f>SUM(CtroExp!L54:L57)</f>
        <v>0</v>
      </c>
      <c r="L31" s="42">
        <f>SUM(CtroExp!X54:X57)</f>
        <v>0</v>
      </c>
      <c r="M31" s="89">
        <f t="shared" si="3"/>
        <v>943189.135</v>
      </c>
      <c r="N31" s="42">
        <f>SUM(CtroExp!Z54:Z57)</f>
        <v>189156</v>
      </c>
      <c r="O31" s="42">
        <f>SUM(CtroExp!AA54:AA57)</f>
        <v>596670.325</v>
      </c>
      <c r="P31" s="88">
        <f t="shared" si="4"/>
        <v>1729015.46</v>
      </c>
    </row>
    <row r="32" spans="1:16" s="44" customFormat="1" ht="10.5" customHeight="1">
      <c r="A32" s="42" t="s">
        <v>164</v>
      </c>
      <c r="B32" s="42">
        <f>SUM(CtroExp!C67:C70)</f>
        <v>264785</v>
      </c>
      <c r="C32" s="42">
        <f>SUM(CtroExp!D67:D70)</f>
        <v>0</v>
      </c>
      <c r="D32" s="42">
        <f>SUM(CtroExp!E67:E70)</f>
        <v>0</v>
      </c>
      <c r="E32" s="42">
        <f>SUM(CtroExp!F67:F70)</f>
        <v>0</v>
      </c>
      <c r="F32" s="42">
        <f>SUM(CtroExp!G67:G70)</f>
        <v>0</v>
      </c>
      <c r="G32" s="42">
        <f>SUM(CtroExp!H67:H70)</f>
        <v>0</v>
      </c>
      <c r="H32" s="42">
        <f>SUM(CtroExp!I67:I70)</f>
        <v>0</v>
      </c>
      <c r="I32" s="42">
        <f>SUM(CtroExp!J67:J70)</f>
        <v>0</v>
      </c>
      <c r="J32" s="42">
        <f>SUM(CtroExp!K67:K70)</f>
        <v>0</v>
      </c>
      <c r="K32" s="42">
        <f>SUM(CtroExp!L67:L70)</f>
        <v>0</v>
      </c>
      <c r="L32" s="42">
        <f>SUM(CtroExp!X67:X70)</f>
        <v>0</v>
      </c>
      <c r="M32" s="55">
        <f t="shared" si="3"/>
        <v>264785</v>
      </c>
      <c r="N32" s="42">
        <f>SUM(CtroExp!Z67:Z70)</f>
        <v>95245</v>
      </c>
      <c r="O32" s="42">
        <f>SUM(CtroExp!AA67:AA70)</f>
        <v>232695</v>
      </c>
      <c r="P32" s="42">
        <f t="shared" si="4"/>
        <v>592725</v>
      </c>
    </row>
    <row r="33" spans="1:16" s="45" customFormat="1" ht="10.5" customHeight="1">
      <c r="A33" s="42" t="s">
        <v>167</v>
      </c>
      <c r="B33" s="42">
        <f>SUM(CtroExp!C80:C83)</f>
        <v>369399.76</v>
      </c>
      <c r="C33" s="42">
        <f>SUM(CtroExp!D80:D83)</f>
        <v>0</v>
      </c>
      <c r="D33" s="42">
        <f>SUM(CtroExp!E80:E83)</f>
        <v>294898</v>
      </c>
      <c r="E33" s="42">
        <f>SUM(CtroExp!F80:F83)</f>
        <v>112445</v>
      </c>
      <c r="F33" s="42">
        <f>SUM(CtroExp!G80:G83)</f>
        <v>0</v>
      </c>
      <c r="G33" s="42">
        <f>SUM(CtroExp!H80:H83)</f>
        <v>0</v>
      </c>
      <c r="H33" s="42">
        <f>SUM(CtroExp!I80:I83)</f>
        <v>0</v>
      </c>
      <c r="I33" s="42">
        <f>SUM(CtroExp!J80:J83)</f>
        <v>0</v>
      </c>
      <c r="J33" s="42">
        <f>SUM(CtroExp!K80:K83)</f>
        <v>0</v>
      </c>
      <c r="K33" s="42">
        <f>SUM(CtroExp!L80:L83)</f>
        <v>0</v>
      </c>
      <c r="L33" s="42">
        <f>SUM(CtroExp!X80:X83)</f>
        <v>0</v>
      </c>
      <c r="M33" s="43">
        <f t="shared" si="3"/>
        <v>776742.76</v>
      </c>
      <c r="N33" s="42">
        <f>SUM(CtroExp!Z80:Z83)</f>
        <v>47000</v>
      </c>
      <c r="O33" s="42">
        <f>SUM(CtroExp!AA80:AA83)</f>
        <v>108038.05</v>
      </c>
      <c r="P33" s="42">
        <f t="shared" si="4"/>
        <v>931780.81</v>
      </c>
    </row>
    <row r="34" spans="1:16" s="44" customFormat="1" ht="10.5" customHeight="1">
      <c r="A34" s="41" t="s">
        <v>12</v>
      </c>
      <c r="B34" s="42">
        <f>SUM(CtroExp!C93:C96)</f>
        <v>351307</v>
      </c>
      <c r="C34" s="42">
        <f>SUM(CtroExp!D93:D96)</f>
        <v>0</v>
      </c>
      <c r="D34" s="42">
        <f>SUM(CtroExp!E93:E96)</f>
        <v>313929.9</v>
      </c>
      <c r="E34" s="42">
        <f>SUM(CtroExp!F93:F96)</f>
        <v>0</v>
      </c>
      <c r="F34" s="42">
        <f>SUM(CtroExp!G93:G96)</f>
        <v>0</v>
      </c>
      <c r="G34" s="42">
        <f>SUM(CtroExp!H93:H96)</f>
        <v>0</v>
      </c>
      <c r="H34" s="42">
        <f>SUM(CtroExp!I93:I96)</f>
        <v>0</v>
      </c>
      <c r="I34" s="42">
        <f>SUM(CtroExp!J93:J96)</f>
        <v>0</v>
      </c>
      <c r="J34" s="42">
        <f>SUM(CtroExp!K93:K96)</f>
        <v>0</v>
      </c>
      <c r="K34" s="42">
        <f>SUM(CtroExp!L93:L96)</f>
        <v>0</v>
      </c>
      <c r="L34" s="42">
        <f>SUM(CtroExp!X93:X96)</f>
        <v>0</v>
      </c>
      <c r="M34" s="43">
        <f t="shared" si="3"/>
        <v>665236.9</v>
      </c>
      <c r="N34" s="42">
        <f>SUM(CtroExp!Z93:Z96)</f>
        <v>38288.090000000004</v>
      </c>
      <c r="O34" s="42">
        <f>SUM(CtroExp!AA93:AA96)</f>
        <v>290147.03</v>
      </c>
      <c r="P34" s="42">
        <f t="shared" si="4"/>
        <v>993672.02</v>
      </c>
    </row>
    <row r="35" spans="1:16" s="44" customFormat="1" ht="10.5" customHeight="1">
      <c r="A35" s="42" t="s">
        <v>13</v>
      </c>
      <c r="B35" s="42">
        <f>SUM(CtroExp!C106:C109)</f>
        <v>531302</v>
      </c>
      <c r="C35" s="42">
        <f>SUM(CtroExp!D106:D109)</f>
        <v>0</v>
      </c>
      <c r="D35" s="42">
        <f>SUM(CtroExp!E106:E109)</f>
        <v>350000</v>
      </c>
      <c r="E35" s="42">
        <f>SUM(CtroExp!F106:F109)</f>
        <v>0</v>
      </c>
      <c r="F35" s="42">
        <f>SUM(CtroExp!G106:G109)</f>
        <v>0</v>
      </c>
      <c r="G35" s="42">
        <f>SUM(CtroExp!H106:H109)</f>
        <v>0</v>
      </c>
      <c r="H35" s="42">
        <f>SUM(CtroExp!I106:I109)</f>
        <v>0</v>
      </c>
      <c r="I35" s="42">
        <f>SUM(CtroExp!J106:J109)</f>
        <v>0</v>
      </c>
      <c r="J35" s="42">
        <f>SUM(CtroExp!K106:K109)</f>
        <v>0</v>
      </c>
      <c r="K35" s="42">
        <f>SUM(CtroExp!L106:L109)</f>
        <v>0</v>
      </c>
      <c r="L35" s="42">
        <f>SUM(CtroExp!X106:X109)</f>
        <v>0</v>
      </c>
      <c r="M35" s="43">
        <f t="shared" si="3"/>
        <v>881302</v>
      </c>
      <c r="N35" s="42">
        <f>SUM(CtroExp!Z106:Z109)</f>
        <v>6340</v>
      </c>
      <c r="O35" s="42">
        <f>SUM(CtroExp!AA106:AA109)</f>
        <v>0</v>
      </c>
      <c r="P35" s="42">
        <f t="shared" si="4"/>
        <v>887642</v>
      </c>
    </row>
    <row r="36" spans="1:16" s="44" customFormat="1" ht="10.5" customHeight="1">
      <c r="A36" s="41" t="s">
        <v>14</v>
      </c>
      <c r="B36" s="42">
        <f>SUM(CtroExp!C119:C122)</f>
        <v>423968</v>
      </c>
      <c r="C36" s="42">
        <f>SUM(CtroExp!D119:D122)</f>
        <v>0</v>
      </c>
      <c r="D36" s="42">
        <f>SUM(CtroExp!E119:E122)</f>
        <v>0</v>
      </c>
      <c r="E36" s="42">
        <f>SUM(CtroExp!F119:F122)</f>
        <v>0</v>
      </c>
      <c r="F36" s="42">
        <f>SUM(CtroExp!G119:G122)</f>
        <v>0</v>
      </c>
      <c r="G36" s="42">
        <f>SUM(CtroExp!H119:H122)</f>
        <v>0</v>
      </c>
      <c r="H36" s="42">
        <f>SUM(CtroExp!I119:I122)</f>
        <v>0</v>
      </c>
      <c r="I36" s="42">
        <f>SUM(CtroExp!J119:J122)</f>
        <v>0</v>
      </c>
      <c r="J36" s="42">
        <f>SUM(CtroExp!K119:K122)</f>
        <v>0</v>
      </c>
      <c r="K36" s="42">
        <f>SUM(CtroExp!L119:L122)</f>
        <v>0</v>
      </c>
      <c r="L36" s="42">
        <f>SUM(CtroExp!X119:X122)</f>
        <v>0</v>
      </c>
      <c r="M36" s="43">
        <f t="shared" si="3"/>
        <v>423968</v>
      </c>
      <c r="N36" s="42">
        <f>SUM(CtroExp!Z119:Z122)</f>
        <v>245641</v>
      </c>
      <c r="O36" s="42">
        <f>SUM(CtroExp!AA119:AA122)</f>
        <v>1054977</v>
      </c>
      <c r="P36" s="42">
        <f t="shared" si="4"/>
        <v>1724586</v>
      </c>
    </row>
    <row r="37" spans="1:16" s="44" customFormat="1" ht="10.5" customHeight="1">
      <c r="A37" s="41" t="s">
        <v>83</v>
      </c>
      <c r="B37" s="42">
        <f>SUM(CtroExp!C132:C135)</f>
        <v>334952</v>
      </c>
      <c r="C37" s="42">
        <f>SUM(CtroExp!D132:D135)</f>
        <v>0</v>
      </c>
      <c r="D37" s="42">
        <f>SUM(CtroExp!E132:E135)</f>
        <v>159500</v>
      </c>
      <c r="E37" s="42">
        <f>SUM(CtroExp!F132:F135)</f>
        <v>0</v>
      </c>
      <c r="F37" s="42">
        <f>SUM(CtroExp!G132:G135)</f>
        <v>0</v>
      </c>
      <c r="G37" s="42">
        <f>SUM(CtroExp!H132:H135)</f>
        <v>0</v>
      </c>
      <c r="H37" s="42">
        <f>SUM(CtroExp!I132:I135)</f>
        <v>0</v>
      </c>
      <c r="I37" s="42">
        <f>SUM(CtroExp!J132:J135)</f>
        <v>0</v>
      </c>
      <c r="J37" s="42">
        <f>SUM(CtroExp!K132:K135)</f>
        <v>0</v>
      </c>
      <c r="K37" s="42">
        <f>SUM(CtroExp!L132:L135)</f>
        <v>0</v>
      </c>
      <c r="L37" s="42">
        <f>SUM(CtroExp!X132:X135)</f>
        <v>0</v>
      </c>
      <c r="M37" s="43">
        <f t="shared" si="3"/>
        <v>494452</v>
      </c>
      <c r="N37" s="42">
        <f>SUM(CtroExp!Z132:Z135)</f>
        <v>128980</v>
      </c>
      <c r="O37" s="42">
        <f>SUM(CtroExp!AA132:AA135)</f>
        <v>815473</v>
      </c>
      <c r="P37" s="42">
        <f t="shared" si="4"/>
        <v>1438905</v>
      </c>
    </row>
    <row r="38" spans="1:16" s="44" customFormat="1" ht="10.5" customHeight="1">
      <c r="A38" s="47" t="s">
        <v>25</v>
      </c>
      <c r="B38" s="42">
        <f>SUM(CtroExp!C145:C148)</f>
        <v>815078</v>
      </c>
      <c r="C38" s="42">
        <f>SUM(CtroExp!D145:D148)</f>
        <v>36282</v>
      </c>
      <c r="D38" s="42">
        <f>SUM(CtroExp!E145:E148)</f>
        <v>322296</v>
      </c>
      <c r="E38" s="42">
        <f>SUM(CtroExp!F145:F148)</f>
        <v>0</v>
      </c>
      <c r="F38" s="42">
        <f>SUM(CtroExp!G145:G148)</f>
        <v>0</v>
      </c>
      <c r="G38" s="42">
        <f>SUM(CtroExp!H145:H148)</f>
        <v>0</v>
      </c>
      <c r="H38" s="42">
        <f>SUM(CtroExp!I145:I148)</f>
        <v>0</v>
      </c>
      <c r="I38" s="42">
        <f>SUM(CtroExp!J145:J148)</f>
        <v>0</v>
      </c>
      <c r="J38" s="42">
        <f>SUM(CtroExp!K145:K148)</f>
        <v>0</v>
      </c>
      <c r="K38" s="42">
        <f>SUM(CtroExp!L145:L148)</f>
        <v>0</v>
      </c>
      <c r="L38" s="42">
        <f>SUM(CtroExp!X145:X148)</f>
        <v>0</v>
      </c>
      <c r="M38" s="43">
        <f t="shared" si="3"/>
        <v>1173656</v>
      </c>
      <c r="N38" s="42">
        <f>SUM(CtroExp!Z145:Z148)</f>
        <v>0</v>
      </c>
      <c r="O38" s="42">
        <f>SUM(CtroExp!AA145:AA148)</f>
        <v>0</v>
      </c>
      <c r="P38" s="42">
        <f t="shared" si="4"/>
        <v>1173656</v>
      </c>
    </row>
    <row r="39" spans="1:16" s="44" customFormat="1" ht="10.5" customHeight="1">
      <c r="A39" s="42" t="s">
        <v>84</v>
      </c>
      <c r="B39" s="42">
        <f>SUM(CtroExp!C158:C161)</f>
        <v>0</v>
      </c>
      <c r="C39" s="42">
        <f>SUM(CtroExp!D158:D161)</f>
        <v>0</v>
      </c>
      <c r="D39" s="42">
        <f>SUM(CtroExp!E158:E161)</f>
        <v>0</v>
      </c>
      <c r="E39" s="42">
        <f>SUM(CtroExp!F158:F161)</f>
        <v>105729.39</v>
      </c>
      <c r="F39" s="42">
        <f>SUM(CtroExp!G158:G161)</f>
        <v>0</v>
      </c>
      <c r="G39" s="42">
        <f>SUM(CtroExp!H158:H161)</f>
        <v>0</v>
      </c>
      <c r="H39" s="42">
        <f>SUM(CtroExp!I158:I161)</f>
        <v>0</v>
      </c>
      <c r="I39" s="42">
        <f>SUM(CtroExp!J158:J161)</f>
        <v>0</v>
      </c>
      <c r="J39" s="42">
        <f>SUM(CtroExp!K158:K161)</f>
        <v>0</v>
      </c>
      <c r="K39" s="42">
        <f>SUM(CtroExp!L158:L161)</f>
        <v>0</v>
      </c>
      <c r="L39" s="42">
        <f>SUM(CtroExp!X158:X161)</f>
        <v>0</v>
      </c>
      <c r="M39" s="43">
        <f t="shared" si="3"/>
        <v>105729.39</v>
      </c>
      <c r="N39" s="42">
        <f>SUM(CtroExp!Z158:Z161)</f>
        <v>108320</v>
      </c>
      <c r="O39" s="42">
        <f>SUM(CtroExp!AA158:AA161)</f>
        <v>716317.19</v>
      </c>
      <c r="P39" s="42">
        <f t="shared" si="4"/>
        <v>930366.58</v>
      </c>
    </row>
    <row r="40" spans="1:16" s="45" customFormat="1" ht="10.5" customHeight="1">
      <c r="A40" s="46" t="s">
        <v>26</v>
      </c>
      <c r="B40" s="42">
        <f>SUM(CtroExp!C171:C174)</f>
        <v>834864.755</v>
      </c>
      <c r="C40" s="42">
        <f>SUM(CtroExp!D171:D174)</f>
        <v>0</v>
      </c>
      <c r="D40" s="42">
        <f>SUM(CtroExp!E171:E174)</f>
        <v>386301.37</v>
      </c>
      <c r="E40" s="42">
        <f>SUM(CtroExp!F171:F174)</f>
        <v>51068.990000000005</v>
      </c>
      <c r="F40" s="42">
        <f>SUM(CtroExp!G171:G174)</f>
        <v>0</v>
      </c>
      <c r="G40" s="42">
        <f>SUM(CtroExp!H171:H174)</f>
        <v>63657.494999999995</v>
      </c>
      <c r="H40" s="42">
        <f>SUM(CtroExp!I171:I174)</f>
        <v>0</v>
      </c>
      <c r="I40" s="42">
        <f>SUM(CtroExp!J171:J174)</f>
        <v>0</v>
      </c>
      <c r="J40" s="42">
        <f>SUM(CtroExp!K171:K174)</f>
        <v>0</v>
      </c>
      <c r="K40" s="42">
        <f>SUM(CtroExp!L171:L174)</f>
        <v>0</v>
      </c>
      <c r="L40" s="42">
        <f>SUM(CtroExp!X171:X174)</f>
        <v>51989.255</v>
      </c>
      <c r="M40" s="43">
        <f t="shared" si="3"/>
        <v>1387881.8649999998</v>
      </c>
      <c r="N40" s="42">
        <f>SUM(CtroExp!Z171:Z174)</f>
        <v>0</v>
      </c>
      <c r="O40" s="42">
        <f>SUM(CtroExp!AA171:AA174)</f>
        <v>0</v>
      </c>
      <c r="P40" s="42">
        <f t="shared" si="4"/>
        <v>1387881.8649999998</v>
      </c>
    </row>
    <row r="41" spans="1:16" s="44" customFormat="1" ht="10.5" customHeight="1">
      <c r="A41" s="41" t="s">
        <v>103</v>
      </c>
      <c r="B41" s="42">
        <f>SUM(CtroExp!C184:C187)</f>
        <v>589412</v>
      </c>
      <c r="C41" s="42">
        <f>SUM(CtroExp!D184:D187)</f>
        <v>0</v>
      </c>
      <c r="D41" s="42">
        <f>SUM(CtroExp!E184:E187)</f>
        <v>134280</v>
      </c>
      <c r="E41" s="42">
        <f>SUM(CtroExp!F184:F187)</f>
        <v>0</v>
      </c>
      <c r="F41" s="42">
        <f>SUM(CtroExp!G184:G187)</f>
        <v>0</v>
      </c>
      <c r="G41" s="42">
        <f>SUM(CtroExp!H184:H187)</f>
        <v>0</v>
      </c>
      <c r="H41" s="42">
        <f>SUM(CtroExp!I184:I187)</f>
        <v>0</v>
      </c>
      <c r="I41" s="42">
        <f>SUM(CtroExp!J184:J187)</f>
        <v>2500</v>
      </c>
      <c r="J41" s="42">
        <f>SUM(CtroExp!K184:K187)</f>
        <v>0</v>
      </c>
      <c r="K41" s="42">
        <f>SUM(CtroExp!L184:L187)</f>
        <v>0</v>
      </c>
      <c r="L41" s="42">
        <f>SUM(CtroExp!X184:X187)</f>
        <v>0</v>
      </c>
      <c r="M41" s="43">
        <f t="shared" si="3"/>
        <v>726192</v>
      </c>
      <c r="N41" s="42">
        <f>SUM(CtroExp!Z184:Z187)</f>
        <v>57717</v>
      </c>
      <c r="O41" s="42">
        <f>SUM(CtroExp!AA184:AA187)</f>
        <v>556033</v>
      </c>
      <c r="P41" s="42">
        <f t="shared" si="4"/>
        <v>1339942</v>
      </c>
    </row>
    <row r="42" spans="1:16" s="44" customFormat="1" ht="10.5" customHeight="1">
      <c r="A42" s="41" t="s">
        <v>17</v>
      </c>
      <c r="B42" s="42">
        <f>SUM(CtroExp!C197:C200)</f>
        <v>1299432</v>
      </c>
      <c r="C42" s="42">
        <f>SUM(CtroExp!D197:D200)</f>
        <v>0</v>
      </c>
      <c r="D42" s="42">
        <f>SUM(CtroExp!E197:E200)</f>
        <v>337886</v>
      </c>
      <c r="E42" s="42">
        <f>SUM(CtroExp!F197:F200)</f>
        <v>54244</v>
      </c>
      <c r="F42" s="42">
        <f>SUM(CtroExp!G197:G200)</f>
        <v>0</v>
      </c>
      <c r="G42" s="42">
        <f>SUM(CtroExp!H197:H200)</f>
        <v>0</v>
      </c>
      <c r="H42" s="42">
        <f>SUM(CtroExp!I197:I200)</f>
        <v>0</v>
      </c>
      <c r="I42" s="42">
        <f>SUM(CtroExp!J197:J200)</f>
        <v>8250</v>
      </c>
      <c r="J42" s="42">
        <f>SUM(CtroExp!K197:K200)</f>
        <v>0</v>
      </c>
      <c r="K42" s="42">
        <f>SUM(CtroExp!L197:L200)</f>
        <v>0</v>
      </c>
      <c r="L42" s="42">
        <f>SUM(CtroExp!X197:X200)</f>
        <v>0</v>
      </c>
      <c r="M42" s="43">
        <f t="shared" si="3"/>
        <v>1699812</v>
      </c>
      <c r="N42" s="42">
        <f>SUM(CtroExp!Z197:Z200)</f>
        <v>0</v>
      </c>
      <c r="O42" s="42">
        <f>SUM(CtroExp!AA197:AA200)</f>
        <v>0</v>
      </c>
      <c r="P42" s="42">
        <f t="shared" si="4"/>
        <v>1699812</v>
      </c>
    </row>
    <row r="43" spans="1:16" s="44" customFormat="1" ht="10.5" customHeight="1">
      <c r="A43" s="46" t="s">
        <v>27</v>
      </c>
      <c r="B43" s="42">
        <f>SUM(CtroExp!C210:C213)</f>
        <v>42800</v>
      </c>
      <c r="C43" s="42">
        <f>SUM(CtroExp!D210:D213)</f>
        <v>0</v>
      </c>
      <c r="D43" s="42">
        <f>SUM(CtroExp!E210:E213)</f>
        <v>0</v>
      </c>
      <c r="E43" s="42">
        <f>SUM(CtroExp!F210:F213)</f>
        <v>0</v>
      </c>
      <c r="F43" s="42">
        <f>SUM(CtroExp!G210:G213)</f>
        <v>0</v>
      </c>
      <c r="G43" s="42">
        <f>SUM(CtroExp!H210:H213)</f>
        <v>0</v>
      </c>
      <c r="H43" s="42">
        <f>SUM(CtroExp!I210:I213)</f>
        <v>0</v>
      </c>
      <c r="I43" s="42">
        <f>SUM(CtroExp!J210:J213)</f>
        <v>0</v>
      </c>
      <c r="J43" s="42">
        <f>SUM(CtroExp!K210:K213)</f>
        <v>0</v>
      </c>
      <c r="K43" s="42">
        <f>SUM(CtroExp!L210:L213)</f>
        <v>0</v>
      </c>
      <c r="L43" s="42">
        <f>SUM(CtroExp!X210:X213)</f>
        <v>0</v>
      </c>
      <c r="M43" s="43">
        <f t="shared" si="3"/>
        <v>42800</v>
      </c>
      <c r="N43" s="42">
        <f>SUM(CtroExp!Z210:Z213)</f>
        <v>0</v>
      </c>
      <c r="O43" s="42">
        <f>SUM(CtroExp!AA210:AA213)</f>
        <v>0</v>
      </c>
      <c r="P43" s="42">
        <f t="shared" si="4"/>
        <v>42800</v>
      </c>
    </row>
    <row r="44" spans="1:16" s="44" customFormat="1" ht="10.5" customHeight="1">
      <c r="A44" s="46" t="s">
        <v>55</v>
      </c>
      <c r="B44" s="42">
        <f>SUM(CtroExp!C223:C226)+SUM(CtroExp!C236:C239)</f>
        <v>0</v>
      </c>
      <c r="C44" s="42">
        <f>SUM(CtroExp!D223:D226)+SUM(CtroExp!D236:D239)</f>
        <v>0</v>
      </c>
      <c r="D44" s="42">
        <f>SUM(CtroExp!E223:E226)+SUM(CtroExp!E236:E239)</f>
        <v>62742</v>
      </c>
      <c r="E44" s="42">
        <f>SUM(CtroExp!F223:F226)+SUM(CtroExp!F236:F239)</f>
        <v>0</v>
      </c>
      <c r="F44" s="42">
        <f>SUM(CtroExp!G223:G226)+SUM(CtroExp!G236:G239)</f>
        <v>0</v>
      </c>
      <c r="G44" s="42">
        <f>SUM(CtroExp!H223:H226)+SUM(CtroExp!H236:H239)</f>
        <v>0</v>
      </c>
      <c r="H44" s="42">
        <f>SUM(CtroExp!I223:I226)+SUM(CtroExp!I236:I239)</f>
        <v>0</v>
      </c>
      <c r="I44" s="42">
        <f>SUM(CtroExp!J223:J226)+SUM(CtroExp!J236:J239)</f>
        <v>0</v>
      </c>
      <c r="J44" s="42">
        <f>SUM(CtroExp!K223:K226)+SUM(CtroExp!K236:K239)</f>
        <v>0</v>
      </c>
      <c r="K44" s="42">
        <f>SUM(CtroExp!L223:L226)+SUM(CtroExp!L236:L239)</f>
        <v>0</v>
      </c>
      <c r="L44" s="42">
        <f>SUM(CtroExp!X223:X226)+SUM(CtroExp!X236:X239)</f>
        <v>0</v>
      </c>
      <c r="M44" s="43">
        <f t="shared" si="3"/>
        <v>62742</v>
      </c>
      <c r="N44" s="42">
        <f>SUM(CtroExp!Z223:Z226)+SUM(CtroExp!Z236:Z239)</f>
        <v>0</v>
      </c>
      <c r="O44" s="42">
        <f>SUM(CtroExp!AA223:AA226)+SUM(CtroExp!AA236:AA239)</f>
        <v>0</v>
      </c>
      <c r="P44" s="42">
        <f t="shared" si="4"/>
        <v>62742</v>
      </c>
    </row>
    <row r="45" spans="1:16" s="44" customFormat="1" ht="10.5" customHeight="1">
      <c r="A45" s="48" t="s">
        <v>133</v>
      </c>
      <c r="B45" s="42">
        <f>SUM(CtroExp!C249:C252)</f>
        <v>0</v>
      </c>
      <c r="C45" s="42">
        <f>SUM(CtroExp!D249:D252)</f>
        <v>0</v>
      </c>
      <c r="D45" s="42">
        <f>SUM(CtroExp!E249:E252)</f>
        <v>0</v>
      </c>
      <c r="E45" s="42">
        <f>SUM(CtroExp!F249:F252)</f>
        <v>0</v>
      </c>
      <c r="F45" s="42">
        <f>SUM(CtroExp!G249:G252)</f>
        <v>0</v>
      </c>
      <c r="G45" s="42">
        <f>SUM(CtroExp!H249:H252)</f>
        <v>0</v>
      </c>
      <c r="H45" s="42">
        <f>SUM(CtroExp!I249:I252)</f>
        <v>0</v>
      </c>
      <c r="I45" s="42">
        <f>SUM(CtroExp!J249:J252)</f>
        <v>0</v>
      </c>
      <c r="J45" s="42">
        <f>SUM(CtroExp!K249:K252)</f>
        <v>0</v>
      </c>
      <c r="K45" s="42">
        <f>SUM(CtroExp!L249:L252)</f>
        <v>0</v>
      </c>
      <c r="L45" s="42">
        <f>SUM(CtroExp!X249:X252)</f>
        <v>0</v>
      </c>
      <c r="M45" s="43">
        <f t="shared" si="3"/>
        <v>0</v>
      </c>
      <c r="N45" s="42">
        <f>SUM(CtroExp!Z249:Z252)</f>
        <v>0</v>
      </c>
      <c r="O45" s="42">
        <f>SUM(CtroExp!AA249:AA252)</f>
        <v>60247</v>
      </c>
      <c r="P45" s="42">
        <f t="shared" si="4"/>
        <v>60247</v>
      </c>
    </row>
    <row r="46" spans="1:16" s="44" customFormat="1" ht="10.5" customHeight="1">
      <c r="A46" s="46" t="s">
        <v>140</v>
      </c>
      <c r="B46" s="42">
        <f>SUM(CtroExp!C262:C265)</f>
        <v>0</v>
      </c>
      <c r="C46" s="42">
        <f>SUM(CtroExp!D262:D265)</f>
        <v>0</v>
      </c>
      <c r="D46" s="42">
        <f>SUM(CtroExp!E262:E265)</f>
        <v>16474.01</v>
      </c>
      <c r="E46" s="42">
        <f>SUM(CtroExp!F262:F265)</f>
        <v>67305.98999999999</v>
      </c>
      <c r="F46" s="42">
        <f>SUM(CtroExp!G262:G265)</f>
        <v>0</v>
      </c>
      <c r="G46" s="42">
        <f>SUM(CtroExp!H262:H265)</f>
        <v>0</v>
      </c>
      <c r="H46" s="42">
        <f>SUM(CtroExp!I262:I265)</f>
        <v>0</v>
      </c>
      <c r="I46" s="42">
        <f>SUM(CtroExp!J262:J265)</f>
        <v>0</v>
      </c>
      <c r="J46" s="42">
        <f>SUM(CtroExp!K262:K265)</f>
        <v>0</v>
      </c>
      <c r="K46" s="42">
        <f>SUM(CtroExp!L262:L265)</f>
        <v>0</v>
      </c>
      <c r="L46" s="42">
        <f>SUM(CtroExp!X262:X265)</f>
        <v>0</v>
      </c>
      <c r="M46" s="43">
        <f t="shared" si="3"/>
        <v>83779.99999999999</v>
      </c>
      <c r="N46" s="42">
        <f>SUM(CtroExp!Z262:Z265)</f>
        <v>0</v>
      </c>
      <c r="O46" s="42">
        <f>SUM(CtroExp!AA262:AA265)</f>
        <v>0</v>
      </c>
      <c r="P46" s="42">
        <f t="shared" si="4"/>
        <v>83779.99999999999</v>
      </c>
    </row>
    <row r="47" spans="1:16" ht="12" customHeight="1">
      <c r="A47" s="8" t="s">
        <v>16</v>
      </c>
      <c r="B47" s="8">
        <f>SUM(B27:B46)</f>
        <v>8646817.835</v>
      </c>
      <c r="C47" s="8">
        <f aca="true" t="shared" si="5" ref="C47:P47">SUM(C27:C46)</f>
        <v>36282</v>
      </c>
      <c r="D47" s="8">
        <f t="shared" si="5"/>
        <v>3308477.295</v>
      </c>
      <c r="E47" s="8">
        <f t="shared" si="5"/>
        <v>488411.70999999996</v>
      </c>
      <c r="F47" s="8">
        <f t="shared" si="5"/>
        <v>0</v>
      </c>
      <c r="G47" s="8">
        <f t="shared" si="5"/>
        <v>63657.494999999995</v>
      </c>
      <c r="H47" s="8">
        <f t="shared" si="5"/>
        <v>0</v>
      </c>
      <c r="I47" s="8">
        <f t="shared" si="5"/>
        <v>27998.35</v>
      </c>
      <c r="J47" s="8">
        <f t="shared" si="5"/>
        <v>0</v>
      </c>
      <c r="K47" s="8">
        <f t="shared" si="5"/>
        <v>0</v>
      </c>
      <c r="L47" s="8">
        <f t="shared" si="5"/>
        <v>51989.255</v>
      </c>
      <c r="M47" s="52">
        <f t="shared" si="5"/>
        <v>12623633.94</v>
      </c>
      <c r="N47" s="53">
        <f t="shared" si="5"/>
        <v>1985855.3900000001</v>
      </c>
      <c r="O47" s="8">
        <f t="shared" si="5"/>
        <v>9802107.067999998</v>
      </c>
      <c r="P47" s="8">
        <f t="shared" si="5"/>
        <v>24411596.398</v>
      </c>
    </row>
    <row r="48" spans="1:16" ht="18.75" customHeight="1">
      <c r="A48" s="144" t="s">
        <v>213</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7.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4">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5.75" customHeight="1">
      <c r="A2" s="93" t="s">
        <v>198</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CtroExp!C6</f>
        <v>66332</v>
      </c>
      <c r="C4" s="42">
        <f>CtroExp!D6</f>
        <v>0</v>
      </c>
      <c r="D4" s="42">
        <f>CtroExp!E6</f>
        <v>8250</v>
      </c>
      <c r="E4" s="42">
        <f>CtroExp!F6</f>
        <v>0</v>
      </c>
      <c r="F4" s="42">
        <f>CtroExp!G6</f>
        <v>0</v>
      </c>
      <c r="G4" s="42">
        <f>CtroExp!H6</f>
        <v>0</v>
      </c>
      <c r="H4" s="42">
        <f>CtroExp!I6</f>
        <v>0</v>
      </c>
      <c r="I4" s="42">
        <f>CtroExp!J6</f>
        <v>0</v>
      </c>
      <c r="J4" s="42">
        <f>CtroExp!K6</f>
        <v>0</v>
      </c>
      <c r="K4" s="42">
        <f>CtroExp!L6</f>
        <v>0</v>
      </c>
      <c r="L4" s="42">
        <f>CtroExp!X6</f>
        <v>0</v>
      </c>
      <c r="M4" s="43">
        <f aca="true" t="shared" si="0" ref="M4:M23">SUM(B4:L4)</f>
        <v>74582</v>
      </c>
      <c r="N4" s="42">
        <f>CtroExp!Z6</f>
        <v>22000</v>
      </c>
      <c r="O4" s="42">
        <f>CtroExp!AA6</f>
        <v>211076</v>
      </c>
      <c r="P4" s="42">
        <f>SUM(M4:O4)</f>
        <v>307658</v>
      </c>
      <c r="Q4" s="49"/>
    </row>
    <row r="5" spans="1:17" s="44" customFormat="1" ht="10.5" customHeight="1">
      <c r="A5" s="103" t="s">
        <v>148</v>
      </c>
      <c r="B5" s="42">
        <f>CtroExp!C19</f>
        <v>332333.27</v>
      </c>
      <c r="C5" s="42">
        <f>CtroExp!D19</f>
        <v>0</v>
      </c>
      <c r="D5" s="42">
        <f>CtroExp!E19</f>
        <v>0</v>
      </c>
      <c r="E5" s="42">
        <f>CtroExp!F19</f>
        <v>0</v>
      </c>
      <c r="F5" s="42">
        <f>CtroExp!G19</f>
        <v>0</v>
      </c>
      <c r="G5" s="42">
        <f>CtroExp!H19</f>
        <v>0</v>
      </c>
      <c r="H5" s="42">
        <f>CtroExp!I19</f>
        <v>0</v>
      </c>
      <c r="I5" s="42">
        <f>CtroExp!J19</f>
        <v>0</v>
      </c>
      <c r="J5" s="42">
        <f>CtroExp!K19</f>
        <v>0</v>
      </c>
      <c r="K5" s="42">
        <f>CtroExp!L19</f>
        <v>0</v>
      </c>
      <c r="L5" s="42">
        <f>CtroExp!X19</f>
        <v>0</v>
      </c>
      <c r="M5" s="43">
        <f t="shared" si="0"/>
        <v>332333.27</v>
      </c>
      <c r="N5" s="42">
        <f>CtroExp!Z19</f>
        <v>178014</v>
      </c>
      <c r="O5" s="42">
        <f>CtroExp!AA19</f>
        <v>607917.0900000001</v>
      </c>
      <c r="P5" s="42">
        <f>SUM(M5:O5)</f>
        <v>1118264.36</v>
      </c>
      <c r="Q5" s="49"/>
    </row>
    <row r="6" spans="1:17" s="44" customFormat="1" ht="10.5" customHeight="1">
      <c r="A6" s="123" t="s">
        <v>155</v>
      </c>
      <c r="B6" s="42">
        <f>CtroExp!C32</f>
        <v>405846</v>
      </c>
      <c r="C6" s="42">
        <f>CtroExp!D32</f>
        <v>0</v>
      </c>
      <c r="D6" s="42">
        <f>CtroExp!E32</f>
        <v>64871</v>
      </c>
      <c r="E6" s="42">
        <f>CtroExp!F32</f>
        <v>7703.17</v>
      </c>
      <c r="F6" s="42">
        <f>CtroExp!G32</f>
        <v>0</v>
      </c>
      <c r="G6" s="42">
        <f>CtroExp!H32</f>
        <v>0</v>
      </c>
      <c r="H6" s="42">
        <f>CtroExp!I32</f>
        <v>0</v>
      </c>
      <c r="I6" s="42">
        <f>CtroExp!J32</f>
        <v>0</v>
      </c>
      <c r="J6" s="42">
        <f>CtroExp!K32</f>
        <v>0</v>
      </c>
      <c r="K6" s="42">
        <f>CtroExp!L32</f>
        <v>0</v>
      </c>
      <c r="L6" s="42">
        <f>CtroExp!X32</f>
        <v>0</v>
      </c>
      <c r="M6" s="43">
        <f t="shared" si="0"/>
        <v>478420.17</v>
      </c>
      <c r="N6" s="42">
        <f>CtroExp!Z32</f>
        <v>19500</v>
      </c>
      <c r="O6" s="42">
        <f>CtroExp!AA32</f>
        <v>165230</v>
      </c>
      <c r="P6" s="42">
        <f aca="true" t="shared" si="1" ref="P6:P23">SUM(M6:O6)</f>
        <v>663150.1699999999</v>
      </c>
      <c r="Q6" s="49"/>
    </row>
    <row r="7" spans="1:16" s="44" customFormat="1" ht="10.5" customHeight="1">
      <c r="A7" s="41" t="s">
        <v>10</v>
      </c>
      <c r="B7" s="41">
        <f>CtroExp!C45</f>
        <v>227082.045</v>
      </c>
      <c r="C7" s="41">
        <f>CtroExp!D45</f>
        <v>0</v>
      </c>
      <c r="D7" s="41">
        <f>CtroExp!E45</f>
        <v>11000</v>
      </c>
      <c r="E7" s="41">
        <f>CtroExp!F45</f>
        <v>0</v>
      </c>
      <c r="F7" s="41">
        <f>CtroExp!G45</f>
        <v>0</v>
      </c>
      <c r="G7" s="41">
        <f>CtroExp!H45</f>
        <v>0</v>
      </c>
      <c r="H7" s="41">
        <f>CtroExp!I45</f>
        <v>0</v>
      </c>
      <c r="I7" s="41">
        <f>CtroExp!J45</f>
        <v>0</v>
      </c>
      <c r="J7" s="41">
        <f>CtroExp!K45</f>
        <v>0</v>
      </c>
      <c r="K7" s="41">
        <f>CtroExp!L45</f>
        <v>0</v>
      </c>
      <c r="L7" s="41">
        <f>CtroExp!X45</f>
        <v>0</v>
      </c>
      <c r="M7" s="43">
        <f t="shared" si="0"/>
        <v>238082.045</v>
      </c>
      <c r="N7" s="41">
        <f>CtroExp!Z45</f>
        <v>81975</v>
      </c>
      <c r="O7" s="41">
        <f>CtroExp!AA45</f>
        <v>831421.1109999999</v>
      </c>
      <c r="P7" s="42">
        <f t="shared" si="1"/>
        <v>1151478.156</v>
      </c>
    </row>
    <row r="8" spans="1:16" s="44" customFormat="1" ht="10.5" customHeight="1">
      <c r="A8" s="42" t="s">
        <v>178</v>
      </c>
      <c r="B8" s="88">
        <f>CtroExp!C58</f>
        <v>147003.91</v>
      </c>
      <c r="C8" s="88">
        <f>CtroExp!D58</f>
        <v>0</v>
      </c>
      <c r="D8" s="88">
        <f>CtroExp!E58</f>
        <v>0</v>
      </c>
      <c r="E8" s="88">
        <f>CtroExp!F58</f>
        <v>0</v>
      </c>
      <c r="F8" s="88">
        <f>CtroExp!G58</f>
        <v>0</v>
      </c>
      <c r="G8" s="88">
        <f>CtroExp!H58</f>
        <v>0</v>
      </c>
      <c r="H8" s="88">
        <f>CtroExp!I58</f>
        <v>0</v>
      </c>
      <c r="I8" s="88">
        <f>CtroExp!J58</f>
        <v>0</v>
      </c>
      <c r="J8" s="88">
        <f>CtroExp!K58</f>
        <v>0</v>
      </c>
      <c r="K8" s="88">
        <f>CtroExp!L58</f>
        <v>0</v>
      </c>
      <c r="L8" s="88">
        <f>CtroExp!X58</f>
        <v>0</v>
      </c>
      <c r="M8" s="89">
        <f t="shared" si="0"/>
        <v>147003.91</v>
      </c>
      <c r="N8" s="88">
        <f>CtroExp!Z58</f>
        <v>9343</v>
      </c>
      <c r="O8" s="88">
        <f>CtroExp!AA58</f>
        <v>296921.15</v>
      </c>
      <c r="P8" s="88">
        <f t="shared" si="1"/>
        <v>453268.06000000006</v>
      </c>
    </row>
    <row r="9" spans="1:16" s="44" customFormat="1" ht="10.5" customHeight="1">
      <c r="A9" s="88" t="s">
        <v>164</v>
      </c>
      <c r="B9" s="88">
        <f>CtroExp!C71</f>
        <v>252504</v>
      </c>
      <c r="C9" s="88">
        <f>CtroExp!D71</f>
        <v>0</v>
      </c>
      <c r="D9" s="88">
        <f>CtroExp!E71</f>
        <v>0</v>
      </c>
      <c r="E9" s="88">
        <f>CtroExp!F71</f>
        <v>15700</v>
      </c>
      <c r="F9" s="88">
        <f>CtroExp!G71</f>
        <v>0</v>
      </c>
      <c r="G9" s="88">
        <f>CtroExp!H71</f>
        <v>0</v>
      </c>
      <c r="H9" s="88">
        <f>CtroExp!I71</f>
        <v>0</v>
      </c>
      <c r="I9" s="88">
        <f>CtroExp!J71</f>
        <v>0</v>
      </c>
      <c r="J9" s="88">
        <f>CtroExp!K71</f>
        <v>0</v>
      </c>
      <c r="K9" s="88">
        <f>CtroExp!L71</f>
        <v>0</v>
      </c>
      <c r="L9" s="88">
        <f>CtroExp!X71</f>
        <v>0</v>
      </c>
      <c r="M9" s="89">
        <f t="shared" si="0"/>
        <v>268204</v>
      </c>
      <c r="N9" s="88">
        <f>CtroExp!Z71</f>
        <v>48990</v>
      </c>
      <c r="O9" s="88">
        <f>CtroExp!AA71</f>
        <v>122568</v>
      </c>
      <c r="P9" s="88">
        <f t="shared" si="1"/>
        <v>439762</v>
      </c>
    </row>
    <row r="10" spans="1:16" s="45" customFormat="1" ht="10.5" customHeight="1">
      <c r="A10" s="42" t="s">
        <v>167</v>
      </c>
      <c r="B10" s="42">
        <f>CtroExp!C84</f>
        <v>183651</v>
      </c>
      <c r="C10" s="42">
        <f>CtroExp!D84</f>
        <v>0</v>
      </c>
      <c r="D10" s="42">
        <f>CtroExp!E84</f>
        <v>0</v>
      </c>
      <c r="E10" s="42">
        <f>CtroExp!F84</f>
        <v>95042</v>
      </c>
      <c r="F10" s="42">
        <f>CtroExp!G84</f>
        <v>0</v>
      </c>
      <c r="G10" s="42">
        <f>CtroExp!H84</f>
        <v>0</v>
      </c>
      <c r="H10" s="42">
        <f>CtroExp!I84</f>
        <v>0</v>
      </c>
      <c r="I10" s="42">
        <f>CtroExp!J84</f>
        <v>0</v>
      </c>
      <c r="J10" s="42">
        <f>CtroExp!K84</f>
        <v>0</v>
      </c>
      <c r="K10" s="42">
        <f>CtroExp!L84</f>
        <v>0</v>
      </c>
      <c r="L10" s="42">
        <f>CtroExp!X84</f>
        <v>0</v>
      </c>
      <c r="M10" s="43">
        <f t="shared" si="0"/>
        <v>278693</v>
      </c>
      <c r="N10" s="42">
        <f>CtroExp!Z84</f>
        <v>16500</v>
      </c>
      <c r="O10" s="42">
        <f>CtroExp!AA84</f>
        <v>56503.27</v>
      </c>
      <c r="P10" s="42">
        <f t="shared" si="1"/>
        <v>351696.27</v>
      </c>
    </row>
    <row r="11" spans="1:16" s="44" customFormat="1" ht="10.5" customHeight="1">
      <c r="A11" s="41" t="s">
        <v>12</v>
      </c>
      <c r="B11" s="41">
        <f>CtroExp!C97</f>
        <v>125402</v>
      </c>
      <c r="C11" s="41">
        <f>CtroExp!D97</f>
        <v>0</v>
      </c>
      <c r="D11" s="41">
        <f>CtroExp!E97</f>
        <v>43100.07</v>
      </c>
      <c r="E11" s="41">
        <f>CtroExp!F97</f>
        <v>0</v>
      </c>
      <c r="F11" s="41">
        <f>CtroExp!G97</f>
        <v>0</v>
      </c>
      <c r="G11" s="41">
        <f>CtroExp!H97</f>
        <v>0</v>
      </c>
      <c r="H11" s="41">
        <f>CtroExp!I97</f>
        <v>0</v>
      </c>
      <c r="I11" s="41">
        <f>CtroExp!J97</f>
        <v>0</v>
      </c>
      <c r="J11" s="41">
        <f>CtroExp!K97</f>
        <v>0</v>
      </c>
      <c r="K11" s="41">
        <f>CtroExp!L97</f>
        <v>0</v>
      </c>
      <c r="L11" s="41">
        <f>CtroExp!X97</f>
        <v>0</v>
      </c>
      <c r="M11" s="43">
        <f t="shared" si="0"/>
        <v>168502.07</v>
      </c>
      <c r="N11" s="41">
        <f>CtroExp!Z97</f>
        <v>6225</v>
      </c>
      <c r="O11" s="41">
        <f>CtroExp!AA97</f>
        <v>53121</v>
      </c>
      <c r="P11" s="42">
        <f t="shared" si="1"/>
        <v>227848.07</v>
      </c>
    </row>
    <row r="12" spans="1:16" s="45" customFormat="1" ht="10.5" customHeight="1">
      <c r="A12" s="42" t="s">
        <v>13</v>
      </c>
      <c r="B12" s="42">
        <f>CtroExp!C110</f>
        <v>82690</v>
      </c>
      <c r="C12" s="42">
        <f>CtroExp!D110</f>
        <v>10462</v>
      </c>
      <c r="D12" s="42">
        <f>CtroExp!E110</f>
        <v>33000</v>
      </c>
      <c r="E12" s="42">
        <f>CtroExp!F110</f>
        <v>190445</v>
      </c>
      <c r="F12" s="42">
        <f>CtroExp!G110</f>
        <v>0</v>
      </c>
      <c r="G12" s="42">
        <f>CtroExp!H110</f>
        <v>0</v>
      </c>
      <c r="H12" s="42">
        <f>CtroExp!I110</f>
        <v>0</v>
      </c>
      <c r="I12" s="42">
        <f>CtroExp!J110</f>
        <v>0</v>
      </c>
      <c r="J12" s="42">
        <f>CtroExp!K110</f>
        <v>0</v>
      </c>
      <c r="K12" s="42">
        <f>CtroExp!L110</f>
        <v>0</v>
      </c>
      <c r="L12" s="42">
        <f>CtroExp!X110</f>
        <v>0</v>
      </c>
      <c r="M12" s="43">
        <f t="shared" si="0"/>
        <v>316597</v>
      </c>
      <c r="N12" s="42">
        <f>CtroExp!Z110</f>
        <v>2500</v>
      </c>
      <c r="O12" s="42">
        <f>CtroExp!AA110</f>
        <v>0</v>
      </c>
      <c r="P12" s="42">
        <f t="shared" si="1"/>
        <v>319097</v>
      </c>
    </row>
    <row r="13" spans="1:16" s="44" customFormat="1" ht="10.5" customHeight="1">
      <c r="A13" s="41" t="s">
        <v>14</v>
      </c>
      <c r="B13" s="41">
        <f>CtroExp!C123</f>
        <v>54713</v>
      </c>
      <c r="C13" s="41">
        <f>CtroExp!D123</f>
        <v>0</v>
      </c>
      <c r="D13" s="41">
        <f>CtroExp!E123</f>
        <v>0</v>
      </c>
      <c r="E13" s="41">
        <f>CtroExp!F123</f>
        <v>0</v>
      </c>
      <c r="F13" s="41">
        <f>CtroExp!G123</f>
        <v>0</v>
      </c>
      <c r="G13" s="41">
        <f>CtroExp!H123</f>
        <v>0</v>
      </c>
      <c r="H13" s="41">
        <f>CtroExp!I123</f>
        <v>0</v>
      </c>
      <c r="I13" s="41">
        <f>CtroExp!J123</f>
        <v>0</v>
      </c>
      <c r="J13" s="41">
        <f>CtroExp!K123</f>
        <v>0</v>
      </c>
      <c r="K13" s="41">
        <f>CtroExp!L123</f>
        <v>0</v>
      </c>
      <c r="L13" s="41">
        <f>CtroExp!X123</f>
        <v>0</v>
      </c>
      <c r="M13" s="43">
        <f t="shared" si="0"/>
        <v>54713</v>
      </c>
      <c r="N13" s="41">
        <f>CtroExp!Z123</f>
        <v>66200</v>
      </c>
      <c r="O13" s="41">
        <f>CtroExp!AA123</f>
        <v>474584</v>
      </c>
      <c r="P13" s="42">
        <f t="shared" si="1"/>
        <v>595497</v>
      </c>
    </row>
    <row r="14" spans="1:16" s="44" customFormat="1" ht="10.5" customHeight="1">
      <c r="A14" s="41" t="s">
        <v>83</v>
      </c>
      <c r="B14" s="41">
        <f>CtroExp!C136</f>
        <v>156548</v>
      </c>
      <c r="C14" s="41">
        <f>CtroExp!D136</f>
        <v>0</v>
      </c>
      <c r="D14" s="41">
        <f>CtroExp!E136</f>
        <v>0</v>
      </c>
      <c r="E14" s="41">
        <f>CtroExp!F136</f>
        <v>0</v>
      </c>
      <c r="F14" s="41">
        <f>CtroExp!G136</f>
        <v>0</v>
      </c>
      <c r="G14" s="41">
        <f>CtroExp!H136</f>
        <v>0</v>
      </c>
      <c r="H14" s="41">
        <f>CtroExp!I136</f>
        <v>0</v>
      </c>
      <c r="I14" s="41">
        <f>CtroExp!J136</f>
        <v>0</v>
      </c>
      <c r="J14" s="41">
        <f>CtroExp!K136</f>
        <v>0</v>
      </c>
      <c r="K14" s="41">
        <f>CtroExp!L136</f>
        <v>0</v>
      </c>
      <c r="L14" s="41">
        <f>CtroExp!X136</f>
        <v>0</v>
      </c>
      <c r="M14" s="43">
        <f t="shared" si="0"/>
        <v>156548</v>
      </c>
      <c r="N14" s="41">
        <f>CtroExp!Z136</f>
        <v>50500</v>
      </c>
      <c r="O14" s="41">
        <f>CtroExp!AA136</f>
        <v>252710</v>
      </c>
      <c r="P14" s="42">
        <f t="shared" si="1"/>
        <v>459758</v>
      </c>
    </row>
    <row r="15" spans="1:25" s="44" customFormat="1" ht="10.5" customHeight="1">
      <c r="A15" s="50" t="s">
        <v>25</v>
      </c>
      <c r="B15" s="41">
        <f>CtroExp!C149</f>
        <v>263399</v>
      </c>
      <c r="C15" s="41">
        <f>CtroExp!D149</f>
        <v>25815</v>
      </c>
      <c r="D15" s="41">
        <f>CtroExp!E149</f>
        <v>73000</v>
      </c>
      <c r="E15" s="41">
        <f>CtroExp!F149</f>
        <v>0</v>
      </c>
      <c r="F15" s="41">
        <f>CtroExp!G149</f>
        <v>0</v>
      </c>
      <c r="G15" s="41">
        <f>CtroExp!H149</f>
        <v>0</v>
      </c>
      <c r="H15" s="41">
        <f>CtroExp!I149</f>
        <v>0</v>
      </c>
      <c r="I15" s="41">
        <f>CtroExp!J149</f>
        <v>0</v>
      </c>
      <c r="J15" s="41">
        <f>CtroExp!K149</f>
        <v>0</v>
      </c>
      <c r="K15" s="41">
        <f>CtroExp!L149</f>
        <v>0</v>
      </c>
      <c r="L15" s="41">
        <f>CtroExp!X149</f>
        <v>0</v>
      </c>
      <c r="M15" s="43">
        <f t="shared" si="0"/>
        <v>362214</v>
      </c>
      <c r="N15" s="41">
        <f>CtroExp!Z149</f>
        <v>0</v>
      </c>
      <c r="O15" s="41">
        <f>CtroExp!AA149</f>
        <v>0</v>
      </c>
      <c r="P15" s="42">
        <f t="shared" si="1"/>
        <v>362214</v>
      </c>
      <c r="Y15" s="49"/>
    </row>
    <row r="16" spans="1:16" s="44" customFormat="1" ht="10.5" customHeight="1">
      <c r="A16" s="42" t="s">
        <v>84</v>
      </c>
      <c r="B16" s="42">
        <f>CtroExp!C162</f>
        <v>0</v>
      </c>
      <c r="C16" s="42">
        <f>CtroExp!D162</f>
        <v>0</v>
      </c>
      <c r="D16" s="42">
        <f>CtroExp!E162</f>
        <v>0</v>
      </c>
      <c r="E16" s="42">
        <f>CtroExp!F162</f>
        <v>0</v>
      </c>
      <c r="F16" s="42">
        <f>CtroExp!G162</f>
        <v>0</v>
      </c>
      <c r="G16" s="42">
        <f>CtroExp!H162</f>
        <v>0</v>
      </c>
      <c r="H16" s="42">
        <f>CtroExp!I162</f>
        <v>0</v>
      </c>
      <c r="I16" s="42">
        <f>CtroExp!J162</f>
        <v>0</v>
      </c>
      <c r="J16" s="42">
        <f>CtroExp!K162</f>
        <v>0</v>
      </c>
      <c r="K16" s="42">
        <f>CtroExp!L162</f>
        <v>0</v>
      </c>
      <c r="L16" s="42">
        <f>CtroExp!X162</f>
        <v>0</v>
      </c>
      <c r="M16" s="43">
        <f t="shared" si="0"/>
        <v>0</v>
      </c>
      <c r="N16" s="42">
        <f>CtroExp!Z162</f>
        <v>64739.39</v>
      </c>
      <c r="O16" s="42">
        <f>CtroExp!AA162</f>
        <v>255466.71</v>
      </c>
      <c r="P16" s="42">
        <f t="shared" si="1"/>
        <v>320206.1</v>
      </c>
    </row>
    <row r="17" spans="1:16" s="45" customFormat="1" ht="10.5" customHeight="1">
      <c r="A17" s="48" t="s">
        <v>26</v>
      </c>
      <c r="B17" s="42">
        <f>CtroExp!C175</f>
        <v>336248.82</v>
      </c>
      <c r="C17" s="42">
        <f>CtroExp!D175</f>
        <v>0</v>
      </c>
      <c r="D17" s="42">
        <f>CtroExp!E175</f>
        <v>45000.01</v>
      </c>
      <c r="E17" s="42">
        <f>CtroExp!F175</f>
        <v>45899.32</v>
      </c>
      <c r="F17" s="42">
        <f>CtroExp!G175</f>
        <v>0</v>
      </c>
      <c r="G17" s="42">
        <f>CtroExp!H175</f>
        <v>20496.57</v>
      </c>
      <c r="H17" s="42">
        <f>CtroExp!I175</f>
        <v>0</v>
      </c>
      <c r="I17" s="42">
        <f>CtroExp!J175</f>
        <v>0</v>
      </c>
      <c r="J17" s="42">
        <f>CtroExp!K175</f>
        <v>0</v>
      </c>
      <c r="K17" s="42">
        <f>CtroExp!L175</f>
        <v>0</v>
      </c>
      <c r="L17" s="42">
        <f>CtroExp!X175</f>
        <v>7000</v>
      </c>
      <c r="M17" s="43">
        <f t="shared" si="0"/>
        <v>454644.72000000003</v>
      </c>
      <c r="N17" s="42">
        <f>CtroExp!Z175</f>
        <v>0</v>
      </c>
      <c r="O17" s="42">
        <f>CtroExp!AA175</f>
        <v>0</v>
      </c>
      <c r="P17" s="42">
        <f t="shared" si="1"/>
        <v>454644.72000000003</v>
      </c>
    </row>
    <row r="18" spans="1:16" s="44" customFormat="1" ht="10.5" customHeight="1">
      <c r="A18" s="41" t="s">
        <v>103</v>
      </c>
      <c r="B18" s="41">
        <f>CtroExp!C188</f>
        <v>224610</v>
      </c>
      <c r="C18" s="41">
        <f>CtroExp!D188</f>
        <v>0</v>
      </c>
      <c r="D18" s="41">
        <f>CtroExp!E188</f>
        <v>60050</v>
      </c>
      <c r="E18" s="41">
        <f>CtroExp!F188</f>
        <v>0</v>
      </c>
      <c r="F18" s="41">
        <f>CtroExp!G188</f>
        <v>0</v>
      </c>
      <c r="G18" s="41">
        <f>CtroExp!H188</f>
        <v>0</v>
      </c>
      <c r="H18" s="41">
        <f>CtroExp!I188</f>
        <v>0</v>
      </c>
      <c r="I18" s="41">
        <f>CtroExp!J188</f>
        <v>3300</v>
      </c>
      <c r="J18" s="41">
        <f>CtroExp!K188</f>
        <v>0</v>
      </c>
      <c r="K18" s="41">
        <f>CtroExp!L188</f>
        <v>0</v>
      </c>
      <c r="L18" s="41">
        <f>CtroExp!X188</f>
        <v>0</v>
      </c>
      <c r="M18" s="43">
        <f t="shared" si="0"/>
        <v>287960</v>
      </c>
      <c r="N18" s="41">
        <f>CtroExp!Z188</f>
        <v>17568</v>
      </c>
      <c r="O18" s="41">
        <f>CtroExp!AA188</f>
        <v>267010</v>
      </c>
      <c r="P18" s="42">
        <f t="shared" si="1"/>
        <v>572538</v>
      </c>
    </row>
    <row r="19" spans="1:16" s="44" customFormat="1" ht="10.5" customHeight="1">
      <c r="A19" s="41" t="s">
        <v>17</v>
      </c>
      <c r="B19" s="41">
        <f>CtroExp!C201</f>
        <v>404868</v>
      </c>
      <c r="C19" s="41">
        <f>CtroExp!D201</f>
        <v>0</v>
      </c>
      <c r="D19" s="41">
        <f>CtroExp!E201</f>
        <v>0</v>
      </c>
      <c r="E19" s="41">
        <f>CtroExp!F201</f>
        <v>171130</v>
      </c>
      <c r="F19" s="41">
        <f>CtroExp!G201</f>
        <v>0</v>
      </c>
      <c r="G19" s="41">
        <f>CtroExp!H201</f>
        <v>0</v>
      </c>
      <c r="H19" s="41">
        <f>CtroExp!I201</f>
        <v>0</v>
      </c>
      <c r="I19" s="41">
        <f>CtroExp!J201</f>
        <v>0</v>
      </c>
      <c r="J19" s="41">
        <f>CtroExp!K201</f>
        <v>0</v>
      </c>
      <c r="K19" s="41">
        <f>CtroExp!L201</f>
        <v>0</v>
      </c>
      <c r="L19" s="41">
        <f>CtroExp!X201</f>
        <v>0</v>
      </c>
      <c r="M19" s="43">
        <f t="shared" si="0"/>
        <v>575998</v>
      </c>
      <c r="N19" s="41">
        <f>CtroExp!Z201</f>
        <v>0</v>
      </c>
      <c r="O19" s="41">
        <f>CtroExp!AA201</f>
        <v>0</v>
      </c>
      <c r="P19" s="42">
        <f t="shared" si="1"/>
        <v>575998</v>
      </c>
    </row>
    <row r="20" spans="1:16" s="45" customFormat="1" ht="10.5" customHeight="1">
      <c r="A20" s="48" t="s">
        <v>27</v>
      </c>
      <c r="B20" s="42">
        <f>CtroExp!C214</f>
        <v>0</v>
      </c>
      <c r="C20" s="42">
        <f>CtroExp!D214</f>
        <v>0</v>
      </c>
      <c r="D20" s="42">
        <f>CtroExp!E214</f>
        <v>0</v>
      </c>
      <c r="E20" s="42">
        <f>CtroExp!F214</f>
        <v>0</v>
      </c>
      <c r="F20" s="42">
        <f>CtroExp!G214</f>
        <v>0</v>
      </c>
      <c r="G20" s="42">
        <f>CtroExp!H214</f>
        <v>0</v>
      </c>
      <c r="H20" s="42">
        <f>CtroExp!I214</f>
        <v>0</v>
      </c>
      <c r="I20" s="42">
        <f>CtroExp!J214</f>
        <v>27500</v>
      </c>
      <c r="J20" s="42">
        <f>CtroExp!K214</f>
        <v>0</v>
      </c>
      <c r="K20" s="42">
        <f>CtroExp!L214</f>
        <v>0</v>
      </c>
      <c r="L20" s="42">
        <f>CtroExp!X214</f>
        <v>0</v>
      </c>
      <c r="M20" s="43">
        <f t="shared" si="0"/>
        <v>27500</v>
      </c>
      <c r="N20" s="42">
        <f>CtroExp!Z214</f>
        <v>0</v>
      </c>
      <c r="O20" s="42">
        <f>CtroExp!AA214</f>
        <v>0</v>
      </c>
      <c r="P20" s="42">
        <f t="shared" si="1"/>
        <v>27500</v>
      </c>
    </row>
    <row r="21" spans="1:16" s="44" customFormat="1" ht="10.5" customHeight="1">
      <c r="A21" s="118" t="s">
        <v>55</v>
      </c>
      <c r="B21" s="88">
        <f>CtroExp!C227+CtroExp!C240</f>
        <v>0</v>
      </c>
      <c r="C21" s="88">
        <f>CtroExp!D227+CtroExp!D240</f>
        <v>0</v>
      </c>
      <c r="D21" s="88">
        <f>CtroExp!E227+CtroExp!E240</f>
        <v>0</v>
      </c>
      <c r="E21" s="88">
        <f>CtroExp!F227+CtroExp!F240</f>
        <v>0</v>
      </c>
      <c r="F21" s="88">
        <f>CtroExp!G227+CtroExp!G240</f>
        <v>0</v>
      </c>
      <c r="G21" s="88">
        <f>CtroExp!H227+CtroExp!H240</f>
        <v>0</v>
      </c>
      <c r="H21" s="88">
        <f>CtroExp!I227+CtroExp!I240</f>
        <v>0</v>
      </c>
      <c r="I21" s="88">
        <f>CtroExp!J227+CtroExp!J240</f>
        <v>0</v>
      </c>
      <c r="J21" s="88">
        <f>CtroExp!K227+CtroExp!K240</f>
        <v>0</v>
      </c>
      <c r="K21" s="88">
        <f>CtroExp!L227+CtroExp!L240</f>
        <v>0</v>
      </c>
      <c r="L21" s="88">
        <f>CtroExp!X227+CtroExp!X240</f>
        <v>0</v>
      </c>
      <c r="M21" s="89">
        <f t="shared" si="0"/>
        <v>0</v>
      </c>
      <c r="N21" s="88">
        <f>CtroExp!Z227+CtroExp!Z240</f>
        <v>0</v>
      </c>
      <c r="O21" s="88">
        <f>CtroExp!AA227+CtroExp!AA240</f>
        <v>0</v>
      </c>
      <c r="P21" s="88">
        <f t="shared" si="1"/>
        <v>0</v>
      </c>
    </row>
    <row r="22" spans="1:16" s="44" customFormat="1" ht="10.5" customHeight="1">
      <c r="A22" s="42" t="s">
        <v>178</v>
      </c>
      <c r="B22" s="42">
        <f>CtroExp!C253</f>
        <v>0</v>
      </c>
      <c r="C22" s="42">
        <f>CtroExp!D253</f>
        <v>0</v>
      </c>
      <c r="D22" s="42">
        <f>CtroExp!E253</f>
        <v>0</v>
      </c>
      <c r="E22" s="42">
        <f>CtroExp!F253</f>
        <v>0</v>
      </c>
      <c r="F22" s="42">
        <f>CtroExp!G253</f>
        <v>0</v>
      </c>
      <c r="G22" s="42">
        <f>CtroExp!H253</f>
        <v>0</v>
      </c>
      <c r="H22" s="42">
        <f>CtroExp!I253</f>
        <v>0</v>
      </c>
      <c r="I22" s="42">
        <f>CtroExp!J253</f>
        <v>0</v>
      </c>
      <c r="J22" s="42">
        <f>CtroExp!K253</f>
        <v>0</v>
      </c>
      <c r="K22" s="42">
        <f>CtroExp!L253</f>
        <v>0</v>
      </c>
      <c r="L22" s="42">
        <f>CtroExp!X253</f>
        <v>0</v>
      </c>
      <c r="M22" s="43">
        <f t="shared" si="0"/>
        <v>0</v>
      </c>
      <c r="N22" s="42">
        <f>CtroExp!Z253</f>
        <v>0</v>
      </c>
      <c r="O22" s="42">
        <f>CtroExp!AA253</f>
        <v>18112</v>
      </c>
      <c r="P22" s="42">
        <f t="shared" si="1"/>
        <v>18112</v>
      </c>
    </row>
    <row r="23" spans="1:16" s="44" customFormat="1" ht="10.5" customHeight="1">
      <c r="A23" s="119" t="s">
        <v>140</v>
      </c>
      <c r="B23" s="88">
        <f>CtroExp!C266</f>
        <v>0</v>
      </c>
      <c r="C23" s="88">
        <f>CtroExp!D266</f>
        <v>0</v>
      </c>
      <c r="D23" s="88">
        <f>CtroExp!E266</f>
        <v>0</v>
      </c>
      <c r="E23" s="88">
        <f>CtroExp!F266</f>
        <v>0</v>
      </c>
      <c r="F23" s="88">
        <f>CtroExp!G266</f>
        <v>0</v>
      </c>
      <c r="G23" s="88">
        <f>CtroExp!H266</f>
        <v>0</v>
      </c>
      <c r="H23" s="88">
        <f>CtroExp!I266</f>
        <v>0</v>
      </c>
      <c r="I23" s="88">
        <f>CtroExp!J266</f>
        <v>0</v>
      </c>
      <c r="J23" s="88">
        <f>CtroExp!K266</f>
        <v>0</v>
      </c>
      <c r="K23" s="88">
        <f>CtroExp!L266</f>
        <v>0</v>
      </c>
      <c r="L23" s="88">
        <f>CtroExp!X266</f>
        <v>0</v>
      </c>
      <c r="M23" s="89">
        <f t="shared" si="0"/>
        <v>0</v>
      </c>
      <c r="N23" s="88">
        <f>CtroExp!Z266</f>
        <v>0</v>
      </c>
      <c r="O23" s="88">
        <f>CtroExp!AA266</f>
        <v>0</v>
      </c>
      <c r="P23" s="88">
        <f t="shared" si="1"/>
        <v>0</v>
      </c>
    </row>
    <row r="24" spans="1:16" s="2" customFormat="1" ht="12.75" customHeight="1">
      <c r="A24" s="8" t="s">
        <v>16</v>
      </c>
      <c r="B24" s="8">
        <f aca="true" t="shared" si="2" ref="B24:P24">SUM(B4:B23)</f>
        <v>3263231.045</v>
      </c>
      <c r="C24" s="8">
        <f t="shared" si="2"/>
        <v>36277</v>
      </c>
      <c r="D24" s="8">
        <f t="shared" si="2"/>
        <v>338271.08</v>
      </c>
      <c r="E24" s="8">
        <f t="shared" si="2"/>
        <v>525919.49</v>
      </c>
      <c r="F24" s="8">
        <f t="shared" si="2"/>
        <v>0</v>
      </c>
      <c r="G24" s="8">
        <f t="shared" si="2"/>
        <v>20496.57</v>
      </c>
      <c r="H24" s="8">
        <f t="shared" si="2"/>
        <v>0</v>
      </c>
      <c r="I24" s="8">
        <f t="shared" si="2"/>
        <v>30800</v>
      </c>
      <c r="J24" s="8">
        <f t="shared" si="2"/>
        <v>0</v>
      </c>
      <c r="K24" s="8">
        <f t="shared" si="2"/>
        <v>0</v>
      </c>
      <c r="L24" s="8">
        <f t="shared" si="2"/>
        <v>7000</v>
      </c>
      <c r="M24" s="52">
        <f t="shared" si="2"/>
        <v>4221995.1850000005</v>
      </c>
      <c r="N24" s="53">
        <f t="shared" si="2"/>
        <v>584054.39</v>
      </c>
      <c r="O24" s="8">
        <f t="shared" si="2"/>
        <v>3612640.331</v>
      </c>
      <c r="P24" s="8">
        <f t="shared" si="2"/>
        <v>8418689.906</v>
      </c>
    </row>
    <row r="25" ht="15.75" customHeight="1">
      <c r="A25" s="92" t="s">
        <v>199</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SUM(CtroExp!C2:C6)</f>
        <v>398772</v>
      </c>
      <c r="C27" s="42">
        <f>SUM(CtroExp!D2:D6)</f>
        <v>0</v>
      </c>
      <c r="D27" s="42">
        <f>SUM(CtroExp!E2:E6)</f>
        <v>44513</v>
      </c>
      <c r="E27" s="42">
        <f>SUM(CtroExp!F2:F6)</f>
        <v>0</v>
      </c>
      <c r="F27" s="42">
        <f>SUM(CtroExp!G2:G6)</f>
        <v>0</v>
      </c>
      <c r="G27" s="42">
        <f>SUM(CtroExp!H2:H6)</f>
        <v>0</v>
      </c>
      <c r="H27" s="42">
        <f>SUM(CtroExp!I2:I6)</f>
        <v>0</v>
      </c>
      <c r="I27" s="42">
        <f>SUM(CtroExp!J2:J6)</f>
        <v>0</v>
      </c>
      <c r="J27" s="42">
        <f>SUM(CtroExp!K2:K6)</f>
        <v>0</v>
      </c>
      <c r="K27" s="42">
        <f>SUM(CtroExp!L2:L6)</f>
        <v>0</v>
      </c>
      <c r="L27" s="42">
        <f>SUM(CtroExp!X2:X6)</f>
        <v>0</v>
      </c>
      <c r="M27" s="43">
        <f aca="true" t="shared" si="3" ref="M27:M46">SUM(B27:L27)</f>
        <v>443285</v>
      </c>
      <c r="N27" s="42">
        <f>SUM(CtroExp!Z2:Z6)</f>
        <v>110810</v>
      </c>
      <c r="O27" s="42">
        <f>SUM(CtroExp!AA2:AA6)</f>
        <v>727495</v>
      </c>
      <c r="P27" s="42">
        <f>SUM(M27:O27)</f>
        <v>1281590</v>
      </c>
    </row>
    <row r="28" spans="1:16" s="44" customFormat="1" ht="10.5" customHeight="1">
      <c r="A28" s="103" t="s">
        <v>148</v>
      </c>
      <c r="B28" s="42">
        <f>SUM(CtroExp!C15:C19)</f>
        <v>832769.51</v>
      </c>
      <c r="C28" s="42">
        <f>SUM(CtroExp!D15:D19)</f>
        <v>0</v>
      </c>
      <c r="D28" s="42">
        <f>SUM(CtroExp!E15:E19)</f>
        <v>120940.62</v>
      </c>
      <c r="E28" s="42">
        <f>SUM(CtroExp!F15:F19)</f>
        <v>0</v>
      </c>
      <c r="F28" s="42">
        <f>SUM(CtroExp!G15:G19)</f>
        <v>0</v>
      </c>
      <c r="G28" s="42">
        <f>SUM(CtroExp!H15:H19)</f>
        <v>0</v>
      </c>
      <c r="H28" s="42">
        <f>SUM(CtroExp!I15:I19)</f>
        <v>0</v>
      </c>
      <c r="I28" s="42">
        <f>SUM(CtroExp!J15:J19)</f>
        <v>17248.35</v>
      </c>
      <c r="J28" s="42">
        <f>SUM(CtroExp!K15:K19)</f>
        <v>0</v>
      </c>
      <c r="K28" s="42">
        <f>SUM(CtroExp!L15:L19)</f>
        <v>0</v>
      </c>
      <c r="L28" s="42">
        <f>SUM(CtroExp!X15:X19)</f>
        <v>0</v>
      </c>
      <c r="M28" s="43">
        <f>SUM(B28:L28)</f>
        <v>970958.48</v>
      </c>
      <c r="N28" s="42">
        <f>SUM(CtroExp!Z15:Z19)</f>
        <v>545758.3</v>
      </c>
      <c r="O28" s="42">
        <f>SUM(CtroExp!AA15:AA19)</f>
        <v>2272651.62</v>
      </c>
      <c r="P28" s="42">
        <f>SUM(M28:O28)</f>
        <v>3789368.4000000004</v>
      </c>
    </row>
    <row r="29" spans="1:16" s="44" customFormat="1" ht="10.5" customHeight="1">
      <c r="A29" s="103" t="s">
        <v>155</v>
      </c>
      <c r="B29" s="42">
        <f>SUM(CtroExp!C28:C32)</f>
        <v>1311042</v>
      </c>
      <c r="C29" s="42">
        <f>SUM(CtroExp!D28:D32)</f>
        <v>0</v>
      </c>
      <c r="D29" s="42">
        <f>SUM(CtroExp!E28:E32)</f>
        <v>431807</v>
      </c>
      <c r="E29" s="42">
        <f>SUM(CtroExp!F28:F32)</f>
        <v>46670.17</v>
      </c>
      <c r="F29" s="42">
        <f>SUM(CtroExp!G28:G32)</f>
        <v>0</v>
      </c>
      <c r="G29" s="42">
        <f>SUM(CtroExp!H28:H32)</f>
        <v>0</v>
      </c>
      <c r="H29" s="42">
        <f>SUM(CtroExp!I28:I32)</f>
        <v>0</v>
      </c>
      <c r="I29" s="42">
        <f>SUM(CtroExp!J28:J32)</f>
        <v>0</v>
      </c>
      <c r="J29" s="42">
        <f>SUM(CtroExp!K28:K32)</f>
        <v>0</v>
      </c>
      <c r="K29" s="42">
        <f>SUM(CtroExp!L28:L32)</f>
        <v>0</v>
      </c>
      <c r="L29" s="42">
        <f>SUM(CtroExp!X28:X32)</f>
        <v>0</v>
      </c>
      <c r="M29" s="43">
        <f t="shared" si="3"/>
        <v>1789519.17</v>
      </c>
      <c r="N29" s="42">
        <f>SUM(CtroExp!Z28:Z32)</f>
        <v>164804</v>
      </c>
      <c r="O29" s="42">
        <f>SUM(CtroExp!AA28:AA32)</f>
        <v>742711</v>
      </c>
      <c r="P29" s="42">
        <f aca="true" t="shared" si="4" ref="P29:P46">SUM(M29:O29)</f>
        <v>2697034.17</v>
      </c>
    </row>
    <row r="30" spans="1:16" s="44" customFormat="1" ht="10.5" customHeight="1">
      <c r="A30" s="41" t="s">
        <v>10</v>
      </c>
      <c r="B30" s="42">
        <f>SUM(CtroExp!C41:C45)</f>
        <v>653435.725</v>
      </c>
      <c r="C30" s="42">
        <f>SUM(CtroExp!D41:D45)</f>
        <v>0</v>
      </c>
      <c r="D30" s="42">
        <f>SUM(CtroExp!E41:E45)</f>
        <v>157584</v>
      </c>
      <c r="E30" s="42">
        <f>SUM(CtroExp!F41:F45)</f>
        <v>0</v>
      </c>
      <c r="F30" s="42">
        <f>SUM(CtroExp!G41:G45)</f>
        <v>0</v>
      </c>
      <c r="G30" s="42">
        <f>SUM(CtroExp!H41:H45)</f>
        <v>0</v>
      </c>
      <c r="H30" s="42">
        <f>SUM(CtroExp!I41:I45)</f>
        <v>0</v>
      </c>
      <c r="I30" s="42">
        <f>SUM(CtroExp!J41:J45)</f>
        <v>0</v>
      </c>
      <c r="J30" s="42">
        <f>SUM(CtroExp!K41:K45)</f>
        <v>0</v>
      </c>
      <c r="K30" s="42">
        <f>SUM(CtroExp!L41:L45)</f>
        <v>0</v>
      </c>
      <c r="L30" s="42">
        <f>SUM(CtroExp!X41:X45)</f>
        <v>0</v>
      </c>
      <c r="M30" s="43">
        <f t="shared" si="3"/>
        <v>811019.725</v>
      </c>
      <c r="N30" s="42">
        <f>SUM(CtroExp!Z41:Z45)</f>
        <v>549285</v>
      </c>
      <c r="O30" s="42">
        <f>SUM(CtroExp!AA41:AA45)</f>
        <v>3444296.054</v>
      </c>
      <c r="P30" s="42">
        <f t="shared" si="4"/>
        <v>4804600.779</v>
      </c>
    </row>
    <row r="31" spans="1:16" s="44" customFormat="1" ht="10.5" customHeight="1">
      <c r="A31" s="42" t="s">
        <v>178</v>
      </c>
      <c r="B31" s="42">
        <f>SUM(CtroExp!C54:C58)</f>
        <v>772095.31</v>
      </c>
      <c r="C31" s="42">
        <f>SUM(CtroExp!D54:D58)</f>
        <v>0</v>
      </c>
      <c r="D31" s="42">
        <f>SUM(CtroExp!E54:E58)</f>
        <v>259446.395</v>
      </c>
      <c r="E31" s="42">
        <f>SUM(CtroExp!F54:F58)</f>
        <v>58651.34</v>
      </c>
      <c r="F31" s="42">
        <f>SUM(CtroExp!G54:G58)</f>
        <v>0</v>
      </c>
      <c r="G31" s="42">
        <f>SUM(CtroExp!H54:H58)</f>
        <v>0</v>
      </c>
      <c r="H31" s="42">
        <f>SUM(CtroExp!I54:I58)</f>
        <v>0</v>
      </c>
      <c r="I31" s="42">
        <f>SUM(CtroExp!J54:J58)</f>
        <v>0</v>
      </c>
      <c r="J31" s="42">
        <f>SUM(CtroExp!K54:K58)</f>
        <v>0</v>
      </c>
      <c r="K31" s="42">
        <f>SUM(CtroExp!L54:L58)</f>
        <v>0</v>
      </c>
      <c r="L31" s="42">
        <f>SUM(CtroExp!X54:X58)</f>
        <v>0</v>
      </c>
      <c r="M31" s="89">
        <f t="shared" si="3"/>
        <v>1090193.0450000002</v>
      </c>
      <c r="N31" s="42">
        <f>SUM(CtroExp!Z54:Z58)</f>
        <v>198499</v>
      </c>
      <c r="O31" s="42">
        <f>SUM(CtroExp!AA54:AA58)</f>
        <v>893591.475</v>
      </c>
      <c r="P31" s="88">
        <f t="shared" si="4"/>
        <v>2182283.52</v>
      </c>
    </row>
    <row r="32" spans="1:16" s="44" customFormat="1" ht="10.5" customHeight="1">
      <c r="A32" s="42" t="s">
        <v>164</v>
      </c>
      <c r="B32" s="42">
        <f>SUM(CtroExp!C67:C71)</f>
        <v>517289</v>
      </c>
      <c r="C32" s="42">
        <f>SUM(CtroExp!D67:D71)</f>
        <v>0</v>
      </c>
      <c r="D32" s="42">
        <f>SUM(CtroExp!E67:E71)</f>
        <v>0</v>
      </c>
      <c r="E32" s="42">
        <f>SUM(CtroExp!F67:F71)</f>
        <v>15700</v>
      </c>
      <c r="F32" s="42">
        <f>SUM(CtroExp!G67:G71)</f>
        <v>0</v>
      </c>
      <c r="G32" s="42">
        <f>SUM(CtroExp!H67:H71)</f>
        <v>0</v>
      </c>
      <c r="H32" s="42">
        <f>SUM(CtroExp!I67:I71)</f>
        <v>0</v>
      </c>
      <c r="I32" s="42">
        <f>SUM(CtroExp!J67:J71)</f>
        <v>0</v>
      </c>
      <c r="J32" s="42">
        <f>SUM(CtroExp!K67:K71)</f>
        <v>0</v>
      </c>
      <c r="K32" s="42">
        <f>SUM(CtroExp!L67:L71)</f>
        <v>0</v>
      </c>
      <c r="L32" s="42">
        <f>SUM(CtroExp!X67:X71)</f>
        <v>0</v>
      </c>
      <c r="M32" s="55">
        <f t="shared" si="3"/>
        <v>532989</v>
      </c>
      <c r="N32" s="42">
        <f>SUM(CtroExp!Z67:Z71)</f>
        <v>144235</v>
      </c>
      <c r="O32" s="42">
        <f>SUM(CtroExp!AA67:AA71)</f>
        <v>355263</v>
      </c>
      <c r="P32" s="42">
        <f t="shared" si="4"/>
        <v>1032487</v>
      </c>
    </row>
    <row r="33" spans="1:16" s="45" customFormat="1" ht="10.5" customHeight="1">
      <c r="A33" s="42" t="s">
        <v>167</v>
      </c>
      <c r="B33" s="42">
        <f>SUM(CtroExp!C80:C84)</f>
        <v>553050.76</v>
      </c>
      <c r="C33" s="42">
        <f>SUM(CtroExp!D80:D84)</f>
        <v>0</v>
      </c>
      <c r="D33" s="42">
        <f>SUM(CtroExp!E80:E84)</f>
        <v>294898</v>
      </c>
      <c r="E33" s="42">
        <f>SUM(CtroExp!F80:F84)</f>
        <v>207487</v>
      </c>
      <c r="F33" s="42">
        <f>SUM(CtroExp!G80:G84)</f>
        <v>0</v>
      </c>
      <c r="G33" s="42">
        <f>SUM(CtroExp!H80:H84)</f>
        <v>0</v>
      </c>
      <c r="H33" s="42">
        <f>SUM(CtroExp!I80:I84)</f>
        <v>0</v>
      </c>
      <c r="I33" s="42">
        <f>SUM(CtroExp!J80:J84)</f>
        <v>0</v>
      </c>
      <c r="J33" s="42">
        <f>SUM(CtroExp!K80:K84)</f>
        <v>0</v>
      </c>
      <c r="K33" s="42">
        <f>SUM(CtroExp!L80:L84)</f>
        <v>0</v>
      </c>
      <c r="L33" s="42">
        <f>SUM(CtroExp!X80:X84)</f>
        <v>0</v>
      </c>
      <c r="M33" s="43">
        <f t="shared" si="3"/>
        <v>1055435.76</v>
      </c>
      <c r="N33" s="42">
        <f>SUM(CtroExp!Z80:Z84)</f>
        <v>63500</v>
      </c>
      <c r="O33" s="42">
        <f>SUM(CtroExp!AA80:AA84)</f>
        <v>164541.32</v>
      </c>
      <c r="P33" s="42">
        <f t="shared" si="4"/>
        <v>1283477.08</v>
      </c>
    </row>
    <row r="34" spans="1:16" s="44" customFormat="1" ht="10.5" customHeight="1">
      <c r="A34" s="41" t="s">
        <v>12</v>
      </c>
      <c r="B34" s="42">
        <f>SUM(CtroExp!C93:C97)</f>
        <v>476709</v>
      </c>
      <c r="C34" s="42">
        <f>SUM(CtroExp!D93:D97)</f>
        <v>0</v>
      </c>
      <c r="D34" s="42">
        <f>SUM(CtroExp!E93:E97)</f>
        <v>357029.97000000003</v>
      </c>
      <c r="E34" s="42">
        <f>SUM(CtroExp!F93:F97)</f>
        <v>0</v>
      </c>
      <c r="F34" s="42">
        <f>SUM(CtroExp!G93:G97)</f>
        <v>0</v>
      </c>
      <c r="G34" s="42">
        <f>SUM(CtroExp!H93:H97)</f>
        <v>0</v>
      </c>
      <c r="H34" s="42">
        <f>SUM(CtroExp!I93:I97)</f>
        <v>0</v>
      </c>
      <c r="I34" s="42">
        <f>SUM(CtroExp!J93:J97)</f>
        <v>0</v>
      </c>
      <c r="J34" s="42">
        <f>SUM(CtroExp!K93:K97)</f>
        <v>0</v>
      </c>
      <c r="K34" s="42">
        <f>SUM(CtroExp!L93:L97)</f>
        <v>0</v>
      </c>
      <c r="L34" s="42">
        <f>SUM(CtroExp!X93:X97)</f>
        <v>0</v>
      </c>
      <c r="M34" s="43">
        <f t="shared" si="3"/>
        <v>833738.97</v>
      </c>
      <c r="N34" s="42">
        <f>SUM(CtroExp!Z93:Z97)</f>
        <v>44513.090000000004</v>
      </c>
      <c r="O34" s="42">
        <f>SUM(CtroExp!AA93:AA97)</f>
        <v>343268.03</v>
      </c>
      <c r="P34" s="42">
        <f t="shared" si="4"/>
        <v>1221520.0899999999</v>
      </c>
    </row>
    <row r="35" spans="1:16" s="44" customFormat="1" ht="10.5" customHeight="1">
      <c r="A35" s="42" t="s">
        <v>13</v>
      </c>
      <c r="B35" s="42">
        <f>SUM(CtroExp!C106:C110)</f>
        <v>613992</v>
      </c>
      <c r="C35" s="42">
        <f>SUM(CtroExp!D106:D110)</f>
        <v>10462</v>
      </c>
      <c r="D35" s="42">
        <f>SUM(CtroExp!E106:E110)</f>
        <v>383000</v>
      </c>
      <c r="E35" s="42">
        <f>SUM(CtroExp!F106:F110)</f>
        <v>190445</v>
      </c>
      <c r="F35" s="42">
        <f>SUM(CtroExp!G106:G110)</f>
        <v>0</v>
      </c>
      <c r="G35" s="42">
        <f>SUM(CtroExp!H106:H110)</f>
        <v>0</v>
      </c>
      <c r="H35" s="42">
        <f>SUM(CtroExp!I106:I110)</f>
        <v>0</v>
      </c>
      <c r="I35" s="42">
        <f>SUM(CtroExp!J106:J110)</f>
        <v>0</v>
      </c>
      <c r="J35" s="42">
        <f>SUM(CtroExp!K106:K110)</f>
        <v>0</v>
      </c>
      <c r="K35" s="42">
        <f>SUM(CtroExp!L106:L110)</f>
        <v>0</v>
      </c>
      <c r="L35" s="42">
        <f>SUM(CtroExp!X106:X110)</f>
        <v>0</v>
      </c>
      <c r="M35" s="43">
        <f t="shared" si="3"/>
        <v>1197899</v>
      </c>
      <c r="N35" s="42">
        <f>SUM(CtroExp!Z106:Z110)</f>
        <v>8840</v>
      </c>
      <c r="O35" s="42">
        <f>SUM(CtroExp!AA106:AA110)</f>
        <v>0</v>
      </c>
      <c r="P35" s="42">
        <f t="shared" si="4"/>
        <v>1206739</v>
      </c>
    </row>
    <row r="36" spans="1:16" s="44" customFormat="1" ht="10.5" customHeight="1">
      <c r="A36" s="41" t="s">
        <v>14</v>
      </c>
      <c r="B36" s="42">
        <f>SUM(CtroExp!C119:C123)</f>
        <v>478681</v>
      </c>
      <c r="C36" s="42">
        <f>SUM(CtroExp!D119:D123)</f>
        <v>0</v>
      </c>
      <c r="D36" s="42">
        <f>SUM(CtroExp!E119:E123)</f>
        <v>0</v>
      </c>
      <c r="E36" s="42">
        <f>SUM(CtroExp!F119:F123)</f>
        <v>0</v>
      </c>
      <c r="F36" s="42">
        <f>SUM(CtroExp!G119:G123)</f>
        <v>0</v>
      </c>
      <c r="G36" s="42">
        <f>SUM(CtroExp!H119:H123)</f>
        <v>0</v>
      </c>
      <c r="H36" s="42">
        <f>SUM(CtroExp!I119:I123)</f>
        <v>0</v>
      </c>
      <c r="I36" s="42">
        <f>SUM(CtroExp!J119:J123)</f>
        <v>0</v>
      </c>
      <c r="J36" s="42">
        <f>SUM(CtroExp!K119:K123)</f>
        <v>0</v>
      </c>
      <c r="K36" s="42">
        <f>SUM(CtroExp!L119:L123)</f>
        <v>0</v>
      </c>
      <c r="L36" s="42">
        <f>SUM(CtroExp!X119:X123)</f>
        <v>0</v>
      </c>
      <c r="M36" s="43">
        <f t="shared" si="3"/>
        <v>478681</v>
      </c>
      <c r="N36" s="42">
        <f>SUM(CtroExp!Z119:Z123)</f>
        <v>311841</v>
      </c>
      <c r="O36" s="42">
        <f>SUM(CtroExp!AA119:AA123)</f>
        <v>1529561</v>
      </c>
      <c r="P36" s="42">
        <f t="shared" si="4"/>
        <v>2320083</v>
      </c>
    </row>
    <row r="37" spans="1:16" s="44" customFormat="1" ht="10.5" customHeight="1">
      <c r="A37" s="41" t="s">
        <v>83</v>
      </c>
      <c r="B37" s="42">
        <f>SUM(CtroExp!C132:C136)</f>
        <v>491500</v>
      </c>
      <c r="C37" s="42">
        <f>SUM(CtroExp!D132:D136)</f>
        <v>0</v>
      </c>
      <c r="D37" s="42">
        <f>SUM(CtroExp!E132:E136)</f>
        <v>159500</v>
      </c>
      <c r="E37" s="42">
        <f>SUM(CtroExp!F132:F136)</f>
        <v>0</v>
      </c>
      <c r="F37" s="42">
        <f>SUM(CtroExp!G132:G136)</f>
        <v>0</v>
      </c>
      <c r="G37" s="42">
        <f>SUM(CtroExp!H132:H136)</f>
        <v>0</v>
      </c>
      <c r="H37" s="42">
        <f>SUM(CtroExp!I132:I136)</f>
        <v>0</v>
      </c>
      <c r="I37" s="42">
        <f>SUM(CtroExp!J132:J136)</f>
        <v>0</v>
      </c>
      <c r="J37" s="42">
        <f>SUM(CtroExp!K132:K136)</f>
        <v>0</v>
      </c>
      <c r="K37" s="42">
        <f>SUM(CtroExp!L132:L136)</f>
        <v>0</v>
      </c>
      <c r="L37" s="42">
        <f>SUM(CtroExp!X132:X136)</f>
        <v>0</v>
      </c>
      <c r="M37" s="43">
        <f t="shared" si="3"/>
        <v>651000</v>
      </c>
      <c r="N37" s="42">
        <f>SUM(CtroExp!Z132:Z136)</f>
        <v>179480</v>
      </c>
      <c r="O37" s="42">
        <f>SUM(CtroExp!AA132:AA136)</f>
        <v>1068183</v>
      </c>
      <c r="P37" s="42">
        <f t="shared" si="4"/>
        <v>1898663</v>
      </c>
    </row>
    <row r="38" spans="1:16" s="44" customFormat="1" ht="10.5" customHeight="1">
      <c r="A38" s="47" t="s">
        <v>25</v>
      </c>
      <c r="B38" s="42">
        <f>SUM(CtroExp!C145:C149)</f>
        <v>1078477</v>
      </c>
      <c r="C38" s="42">
        <f>SUM(CtroExp!D145:D149)</f>
        <v>62097</v>
      </c>
      <c r="D38" s="42">
        <f>SUM(CtroExp!E145:E149)</f>
        <v>395296</v>
      </c>
      <c r="E38" s="42">
        <f>SUM(CtroExp!F145:F149)</f>
        <v>0</v>
      </c>
      <c r="F38" s="42">
        <f>SUM(CtroExp!G145:G149)</f>
        <v>0</v>
      </c>
      <c r="G38" s="42">
        <f>SUM(CtroExp!H145:H149)</f>
        <v>0</v>
      </c>
      <c r="H38" s="42">
        <f>SUM(CtroExp!I145:I149)</f>
        <v>0</v>
      </c>
      <c r="I38" s="42">
        <f>SUM(CtroExp!J145:J149)</f>
        <v>0</v>
      </c>
      <c r="J38" s="42">
        <f>SUM(CtroExp!K145:K149)</f>
        <v>0</v>
      </c>
      <c r="K38" s="42">
        <f>SUM(CtroExp!L145:L149)</f>
        <v>0</v>
      </c>
      <c r="L38" s="42">
        <f>SUM(CtroExp!X145:X149)</f>
        <v>0</v>
      </c>
      <c r="M38" s="43">
        <f t="shared" si="3"/>
        <v>1535870</v>
      </c>
      <c r="N38" s="42">
        <f>SUM(CtroExp!Z145:Z149)</f>
        <v>0</v>
      </c>
      <c r="O38" s="42">
        <f>SUM(CtroExp!AA145:AA149)</f>
        <v>0</v>
      </c>
      <c r="P38" s="42">
        <f t="shared" si="4"/>
        <v>1535870</v>
      </c>
    </row>
    <row r="39" spans="1:16" s="44" customFormat="1" ht="10.5" customHeight="1">
      <c r="A39" s="42" t="s">
        <v>84</v>
      </c>
      <c r="B39" s="42">
        <f>SUM(CtroExp!C158:C162)</f>
        <v>0</v>
      </c>
      <c r="C39" s="42">
        <f>SUM(CtroExp!D158:D162)</f>
        <v>0</v>
      </c>
      <c r="D39" s="42">
        <f>SUM(CtroExp!E158:E162)</f>
        <v>0</v>
      </c>
      <c r="E39" s="42">
        <f>SUM(CtroExp!F158:F162)</f>
        <v>105729.39</v>
      </c>
      <c r="F39" s="42">
        <f>SUM(CtroExp!G158:G162)</f>
        <v>0</v>
      </c>
      <c r="G39" s="42">
        <f>SUM(CtroExp!H158:H162)</f>
        <v>0</v>
      </c>
      <c r="H39" s="42">
        <f>SUM(CtroExp!I158:I162)</f>
        <v>0</v>
      </c>
      <c r="I39" s="42">
        <f>SUM(CtroExp!J158:J162)</f>
        <v>0</v>
      </c>
      <c r="J39" s="42">
        <f>SUM(CtroExp!K158:K162)</f>
        <v>0</v>
      </c>
      <c r="K39" s="42">
        <f>SUM(CtroExp!L158:L162)</f>
        <v>0</v>
      </c>
      <c r="L39" s="42">
        <f>SUM(CtroExp!X158:X162)</f>
        <v>0</v>
      </c>
      <c r="M39" s="43">
        <f t="shared" si="3"/>
        <v>105729.39</v>
      </c>
      <c r="N39" s="42">
        <f>SUM(CtroExp!Z158:Z162)</f>
        <v>173059.39</v>
      </c>
      <c r="O39" s="42">
        <f>SUM(CtroExp!AA158:AA162)</f>
        <v>971783.8999999999</v>
      </c>
      <c r="P39" s="42">
        <f t="shared" si="4"/>
        <v>1250572.68</v>
      </c>
    </row>
    <row r="40" spans="1:16" s="45" customFormat="1" ht="10.5" customHeight="1">
      <c r="A40" s="46" t="s">
        <v>26</v>
      </c>
      <c r="B40" s="42">
        <f>SUM(CtroExp!C171:C175)</f>
        <v>1171113.575</v>
      </c>
      <c r="C40" s="42">
        <f>SUM(CtroExp!D171:D175)</f>
        <v>0</v>
      </c>
      <c r="D40" s="42">
        <f>SUM(CtroExp!E171:E175)</f>
        <v>431301.38</v>
      </c>
      <c r="E40" s="42">
        <f>SUM(CtroExp!F171:F175)</f>
        <v>96968.31</v>
      </c>
      <c r="F40" s="42">
        <f>SUM(CtroExp!G171:G175)</f>
        <v>0</v>
      </c>
      <c r="G40" s="42">
        <f>SUM(CtroExp!H171:H175)</f>
        <v>84154.065</v>
      </c>
      <c r="H40" s="42">
        <f>SUM(CtroExp!I171:I175)</f>
        <v>0</v>
      </c>
      <c r="I40" s="42">
        <f>SUM(CtroExp!J171:J175)</f>
        <v>0</v>
      </c>
      <c r="J40" s="42">
        <f>SUM(CtroExp!K171:K175)</f>
        <v>0</v>
      </c>
      <c r="K40" s="42">
        <f>SUM(CtroExp!L171:L175)</f>
        <v>0</v>
      </c>
      <c r="L40" s="42">
        <f>SUM(CtroExp!X171:X175)</f>
        <v>58989.255</v>
      </c>
      <c r="M40" s="43">
        <f t="shared" si="3"/>
        <v>1842526.585</v>
      </c>
      <c r="N40" s="42">
        <f>SUM(CtroExp!Z171:Z175)</f>
        <v>0</v>
      </c>
      <c r="O40" s="42">
        <f>SUM(CtroExp!AA171:AA175)</f>
        <v>0</v>
      </c>
      <c r="P40" s="42">
        <f t="shared" si="4"/>
        <v>1842526.585</v>
      </c>
    </row>
    <row r="41" spans="1:16" s="44" customFormat="1" ht="10.5" customHeight="1">
      <c r="A41" s="41" t="s">
        <v>103</v>
      </c>
      <c r="B41" s="42">
        <f>SUM(CtroExp!C184:C188)</f>
        <v>814022</v>
      </c>
      <c r="C41" s="42">
        <f>SUM(CtroExp!D184:D188)</f>
        <v>0</v>
      </c>
      <c r="D41" s="42">
        <f>SUM(CtroExp!E184:E188)</f>
        <v>194330</v>
      </c>
      <c r="E41" s="42">
        <f>SUM(CtroExp!F184:F188)</f>
        <v>0</v>
      </c>
      <c r="F41" s="42">
        <f>SUM(CtroExp!G184:G188)</f>
        <v>0</v>
      </c>
      <c r="G41" s="42">
        <f>SUM(CtroExp!H184:H188)</f>
        <v>0</v>
      </c>
      <c r="H41" s="42">
        <f>SUM(CtroExp!I184:I188)</f>
        <v>0</v>
      </c>
      <c r="I41" s="42">
        <f>SUM(CtroExp!J184:J188)</f>
        <v>5800</v>
      </c>
      <c r="J41" s="42">
        <f>SUM(CtroExp!K184:K188)</f>
        <v>0</v>
      </c>
      <c r="K41" s="42">
        <f>SUM(CtroExp!L184:L188)</f>
        <v>0</v>
      </c>
      <c r="L41" s="42">
        <f>SUM(CtroExp!X184:X188)</f>
        <v>0</v>
      </c>
      <c r="M41" s="43">
        <f t="shared" si="3"/>
        <v>1014152</v>
      </c>
      <c r="N41" s="42">
        <f>SUM(CtroExp!Z184:Z188)</f>
        <v>75285</v>
      </c>
      <c r="O41" s="42">
        <f>SUM(CtroExp!AA184:AA188)</f>
        <v>823043</v>
      </c>
      <c r="P41" s="42">
        <f t="shared" si="4"/>
        <v>1912480</v>
      </c>
    </row>
    <row r="42" spans="1:16" s="44" customFormat="1" ht="10.5" customHeight="1">
      <c r="A42" s="41" t="s">
        <v>17</v>
      </c>
      <c r="B42" s="42">
        <f>SUM(CtroExp!C197:C201)</f>
        <v>1704300</v>
      </c>
      <c r="C42" s="42">
        <f>SUM(CtroExp!D197:D201)</f>
        <v>0</v>
      </c>
      <c r="D42" s="42">
        <f>SUM(CtroExp!E197:E201)</f>
        <v>337886</v>
      </c>
      <c r="E42" s="42">
        <f>SUM(CtroExp!F197:F201)</f>
        <v>225374</v>
      </c>
      <c r="F42" s="42">
        <f>SUM(CtroExp!G197:G201)</f>
        <v>0</v>
      </c>
      <c r="G42" s="42">
        <f>SUM(CtroExp!H197:H201)</f>
        <v>0</v>
      </c>
      <c r="H42" s="42">
        <f>SUM(CtroExp!I197:I201)</f>
        <v>0</v>
      </c>
      <c r="I42" s="42">
        <f>SUM(CtroExp!J197:J201)</f>
        <v>8250</v>
      </c>
      <c r="J42" s="42">
        <f>SUM(CtroExp!K197:K201)</f>
        <v>0</v>
      </c>
      <c r="K42" s="42">
        <f>SUM(CtroExp!L197:L201)</f>
        <v>0</v>
      </c>
      <c r="L42" s="42">
        <f>SUM(CtroExp!X197:X201)</f>
        <v>0</v>
      </c>
      <c r="M42" s="43">
        <f t="shared" si="3"/>
        <v>2275810</v>
      </c>
      <c r="N42" s="42">
        <f>SUM(CtroExp!Z197:Z201)</f>
        <v>0</v>
      </c>
      <c r="O42" s="42">
        <f>SUM(CtroExp!AA197:AA201)</f>
        <v>0</v>
      </c>
      <c r="P42" s="42">
        <f t="shared" si="4"/>
        <v>2275810</v>
      </c>
    </row>
    <row r="43" spans="1:16" s="44" customFormat="1" ht="10.5" customHeight="1">
      <c r="A43" s="46" t="s">
        <v>27</v>
      </c>
      <c r="B43" s="42">
        <f>SUM(CtroExp!C210:C214)</f>
        <v>42800</v>
      </c>
      <c r="C43" s="42">
        <f>SUM(CtroExp!D210:D214)</f>
        <v>0</v>
      </c>
      <c r="D43" s="42">
        <f>SUM(CtroExp!E210:E214)</f>
        <v>0</v>
      </c>
      <c r="E43" s="42">
        <f>SUM(CtroExp!F210:F214)</f>
        <v>0</v>
      </c>
      <c r="F43" s="42">
        <f>SUM(CtroExp!G210:G214)</f>
        <v>0</v>
      </c>
      <c r="G43" s="42">
        <f>SUM(CtroExp!H210:H214)</f>
        <v>0</v>
      </c>
      <c r="H43" s="42">
        <f>SUM(CtroExp!I210:I214)</f>
        <v>0</v>
      </c>
      <c r="I43" s="42">
        <f>SUM(CtroExp!J210:J214)</f>
        <v>27500</v>
      </c>
      <c r="J43" s="42">
        <f>SUM(CtroExp!K210:K214)</f>
        <v>0</v>
      </c>
      <c r="K43" s="42">
        <f>SUM(CtroExp!L210:L214)</f>
        <v>0</v>
      </c>
      <c r="L43" s="42">
        <f>SUM(CtroExp!X210:X214)</f>
        <v>0</v>
      </c>
      <c r="M43" s="43">
        <f t="shared" si="3"/>
        <v>70300</v>
      </c>
      <c r="N43" s="42">
        <f>SUM(CtroExp!Z210:Z214)</f>
        <v>0</v>
      </c>
      <c r="O43" s="42">
        <f>SUM(CtroExp!AA210:AA214)</f>
        <v>0</v>
      </c>
      <c r="P43" s="42">
        <f t="shared" si="4"/>
        <v>70300</v>
      </c>
    </row>
    <row r="44" spans="1:16" s="44" customFormat="1" ht="10.5" customHeight="1">
      <c r="A44" s="46" t="s">
        <v>55</v>
      </c>
      <c r="B44" s="42">
        <f>SUM(CtroExp!C223:C227)+SUM(CtroExp!C236:C240)</f>
        <v>0</v>
      </c>
      <c r="C44" s="42">
        <f>SUM(CtroExp!D223:D227)+SUM(CtroExp!D236:D240)</f>
        <v>0</v>
      </c>
      <c r="D44" s="42">
        <f>SUM(CtroExp!E223:E227)+SUM(CtroExp!E236:E240)</f>
        <v>62742</v>
      </c>
      <c r="E44" s="42">
        <f>SUM(CtroExp!F223:F227)+SUM(CtroExp!F236:F240)</f>
        <v>0</v>
      </c>
      <c r="F44" s="42">
        <f>SUM(CtroExp!G223:G227)+SUM(CtroExp!G236:G240)</f>
        <v>0</v>
      </c>
      <c r="G44" s="42">
        <f>SUM(CtroExp!H223:H227)+SUM(CtroExp!H236:H240)</f>
        <v>0</v>
      </c>
      <c r="H44" s="42">
        <f>SUM(CtroExp!I223:I227)+SUM(CtroExp!I236:I240)</f>
        <v>0</v>
      </c>
      <c r="I44" s="42">
        <f>SUM(CtroExp!J223:J227)+SUM(CtroExp!J236:J240)</f>
        <v>0</v>
      </c>
      <c r="J44" s="42">
        <f>SUM(CtroExp!K223:K227)+SUM(CtroExp!K236:K240)</f>
        <v>0</v>
      </c>
      <c r="K44" s="42">
        <f>SUM(CtroExp!L223:L227)+SUM(CtroExp!L236:L240)</f>
        <v>0</v>
      </c>
      <c r="L44" s="42">
        <f>SUM(CtroExp!X223:X227)+SUM(CtroExp!X236:X240)</f>
        <v>0</v>
      </c>
      <c r="M44" s="43">
        <f t="shared" si="3"/>
        <v>62742</v>
      </c>
      <c r="N44" s="42">
        <f>SUM(CtroExp!Z223:Z227)+SUM(CtroExp!Z236:Z240)</f>
        <v>0</v>
      </c>
      <c r="O44" s="42">
        <f>SUM(CtroExp!AA223:AA227)+SUM(CtroExp!AA236:AA240)</f>
        <v>0</v>
      </c>
      <c r="P44" s="42">
        <f t="shared" si="4"/>
        <v>62742</v>
      </c>
    </row>
    <row r="45" spans="1:16" s="44" customFormat="1" ht="10.5" customHeight="1">
      <c r="A45" s="48" t="s">
        <v>151</v>
      </c>
      <c r="B45" s="42">
        <f>SUM(CtroExp!C249:C253)</f>
        <v>0</v>
      </c>
      <c r="C45" s="42">
        <f>SUM(CtroExp!D249:D253)</f>
        <v>0</v>
      </c>
      <c r="D45" s="42">
        <f>SUM(CtroExp!E249:E253)</f>
        <v>0</v>
      </c>
      <c r="E45" s="42">
        <f>SUM(CtroExp!F249:F253)</f>
        <v>0</v>
      </c>
      <c r="F45" s="42">
        <f>SUM(CtroExp!G249:G253)</f>
        <v>0</v>
      </c>
      <c r="G45" s="42">
        <f>SUM(CtroExp!H249:H253)</f>
        <v>0</v>
      </c>
      <c r="H45" s="42">
        <f>SUM(CtroExp!I249:I253)</f>
        <v>0</v>
      </c>
      <c r="I45" s="42">
        <f>SUM(CtroExp!J249:J253)</f>
        <v>0</v>
      </c>
      <c r="J45" s="42">
        <f>SUM(CtroExp!K249:K253)</f>
        <v>0</v>
      </c>
      <c r="K45" s="42">
        <f>SUM(CtroExp!L249:L253)</f>
        <v>0</v>
      </c>
      <c r="L45" s="42">
        <f>SUM(CtroExp!X249:X253)</f>
        <v>0</v>
      </c>
      <c r="M45" s="43">
        <f t="shared" si="3"/>
        <v>0</v>
      </c>
      <c r="N45" s="42">
        <f>SUM(CtroExp!Z249:Z253)</f>
        <v>0</v>
      </c>
      <c r="O45" s="42">
        <f>SUM(CtroExp!AA249:AA253)</f>
        <v>78359</v>
      </c>
      <c r="P45" s="42">
        <f t="shared" si="4"/>
        <v>78359</v>
      </c>
    </row>
    <row r="46" spans="1:16" s="44" customFormat="1" ht="10.5" customHeight="1">
      <c r="A46" s="46" t="s">
        <v>140</v>
      </c>
      <c r="B46" s="42">
        <f>SUM(CtroExp!C262:C266)</f>
        <v>0</v>
      </c>
      <c r="C46" s="42">
        <f>SUM(CtroExp!D262:D266)</f>
        <v>0</v>
      </c>
      <c r="D46" s="42">
        <f>SUM(CtroExp!E262:E266)</f>
        <v>16474.01</v>
      </c>
      <c r="E46" s="42">
        <f>SUM(CtroExp!F262:F266)</f>
        <v>67305.98999999999</v>
      </c>
      <c r="F46" s="42">
        <f>SUM(CtroExp!G262:G266)</f>
        <v>0</v>
      </c>
      <c r="G46" s="42">
        <f>SUM(CtroExp!H262:H266)</f>
        <v>0</v>
      </c>
      <c r="H46" s="42">
        <f>SUM(CtroExp!I262:I266)</f>
        <v>0</v>
      </c>
      <c r="I46" s="42">
        <f>SUM(CtroExp!J262:J266)</f>
        <v>0</v>
      </c>
      <c r="J46" s="42">
        <f>SUM(CtroExp!K262:K266)</f>
        <v>0</v>
      </c>
      <c r="K46" s="42">
        <f>SUM(CtroExp!L262:L266)</f>
        <v>0</v>
      </c>
      <c r="L46" s="42">
        <f>SUM(CtroExp!X262:X266)</f>
        <v>0</v>
      </c>
      <c r="M46" s="43">
        <f t="shared" si="3"/>
        <v>83779.99999999999</v>
      </c>
      <c r="N46" s="42">
        <f>SUM(CtroExp!Z262:Z266)</f>
        <v>0</v>
      </c>
      <c r="O46" s="42">
        <f>SUM(CtroExp!AA262:AA266)</f>
        <v>0</v>
      </c>
      <c r="P46" s="42">
        <f t="shared" si="4"/>
        <v>83779.99999999999</v>
      </c>
    </row>
    <row r="47" spans="1:16" ht="12" customHeight="1">
      <c r="A47" s="8" t="s">
        <v>16</v>
      </c>
      <c r="B47" s="8">
        <f>SUM(B27:B46)</f>
        <v>11910048.879999999</v>
      </c>
      <c r="C47" s="8">
        <f aca="true" t="shared" si="5" ref="C47:P47">SUM(C27:C46)</f>
        <v>72559</v>
      </c>
      <c r="D47" s="8">
        <f t="shared" si="5"/>
        <v>3646748.375</v>
      </c>
      <c r="E47" s="8">
        <f t="shared" si="5"/>
        <v>1014331.2</v>
      </c>
      <c r="F47" s="8">
        <f t="shared" si="5"/>
        <v>0</v>
      </c>
      <c r="G47" s="8">
        <f t="shared" si="5"/>
        <v>84154.065</v>
      </c>
      <c r="H47" s="8">
        <f t="shared" si="5"/>
        <v>0</v>
      </c>
      <c r="I47" s="8">
        <f t="shared" si="5"/>
        <v>58798.35</v>
      </c>
      <c r="J47" s="8">
        <f t="shared" si="5"/>
        <v>0</v>
      </c>
      <c r="K47" s="8">
        <f t="shared" si="5"/>
        <v>0</v>
      </c>
      <c r="L47" s="8">
        <f t="shared" si="5"/>
        <v>58989.255</v>
      </c>
      <c r="M47" s="52">
        <f t="shared" si="5"/>
        <v>16845629.125</v>
      </c>
      <c r="N47" s="53">
        <f t="shared" si="5"/>
        <v>2569909.7800000003</v>
      </c>
      <c r="O47" s="8">
        <f t="shared" si="5"/>
        <v>13414747.399</v>
      </c>
      <c r="P47" s="8">
        <f t="shared" si="5"/>
        <v>32830286.304</v>
      </c>
    </row>
    <row r="48" spans="1:16" ht="18.75" customHeight="1">
      <c r="A48" s="144" t="s">
        <v>215</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8.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s="44" customFormat="1" ht="14.25" customHeight="1">
      <c r="A1" s="102" t="s">
        <v>56</v>
      </c>
    </row>
    <row r="2" ht="15.75" customHeight="1">
      <c r="A2" s="93" t="s">
        <v>196</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CtroExp!C7</f>
        <v>46300</v>
      </c>
      <c r="C4" s="42">
        <f>CtroExp!D7</f>
        <v>0</v>
      </c>
      <c r="D4" s="42">
        <f>CtroExp!E7</f>
        <v>0</v>
      </c>
      <c r="E4" s="42">
        <f>CtroExp!F7</f>
        <v>0</v>
      </c>
      <c r="F4" s="42">
        <f>CtroExp!G7</f>
        <v>0</v>
      </c>
      <c r="G4" s="42">
        <f>CtroExp!H7</f>
        <v>0</v>
      </c>
      <c r="H4" s="42">
        <f>CtroExp!I7</f>
        <v>0</v>
      </c>
      <c r="I4" s="42">
        <f>CtroExp!J7</f>
        <v>0</v>
      </c>
      <c r="J4" s="42">
        <f>CtroExp!K7</f>
        <v>0</v>
      </c>
      <c r="K4" s="42">
        <f>CtroExp!L7</f>
        <v>0</v>
      </c>
      <c r="L4" s="42">
        <f>CtroExp!X7</f>
        <v>0</v>
      </c>
      <c r="M4" s="43">
        <f aca="true" t="shared" si="0" ref="M4:M23">SUM(B4:L4)</f>
        <v>46300</v>
      </c>
      <c r="N4" s="42">
        <f>CtroExp!Z7</f>
        <v>49718</v>
      </c>
      <c r="O4" s="42">
        <f>CtroExp!AA7</f>
        <v>167175</v>
      </c>
      <c r="P4" s="42">
        <f>SUM(M4:O4)</f>
        <v>263193</v>
      </c>
      <c r="Q4" s="49"/>
    </row>
    <row r="5" spans="1:17" s="44" customFormat="1" ht="10.5" customHeight="1">
      <c r="A5" s="103" t="s">
        <v>148</v>
      </c>
      <c r="B5" s="42">
        <f>CtroExp!C20</f>
        <v>311888.40499999997</v>
      </c>
      <c r="C5" s="42">
        <f>CtroExp!D20</f>
        <v>0</v>
      </c>
      <c r="D5" s="42">
        <f>CtroExp!E20</f>
        <v>0</v>
      </c>
      <c r="E5" s="42">
        <f>CtroExp!F20</f>
        <v>0</v>
      </c>
      <c r="F5" s="42">
        <f>CtroExp!G20</f>
        <v>0</v>
      </c>
      <c r="G5" s="42">
        <f>CtroExp!H20</f>
        <v>0</v>
      </c>
      <c r="H5" s="42">
        <f>CtroExp!I20</f>
        <v>0</v>
      </c>
      <c r="I5" s="42">
        <f>CtroExp!J20</f>
        <v>0</v>
      </c>
      <c r="J5" s="42">
        <f>CtroExp!K20</f>
        <v>0</v>
      </c>
      <c r="K5" s="42">
        <f>CtroExp!L20</f>
        <v>0</v>
      </c>
      <c r="L5" s="42">
        <f>CtroExp!X20</f>
        <v>0</v>
      </c>
      <c r="M5" s="43">
        <f t="shared" si="0"/>
        <v>311888.40499999997</v>
      </c>
      <c r="N5" s="42">
        <f>CtroExp!Z20</f>
        <v>180333</v>
      </c>
      <c r="O5" s="42">
        <f>CtroExp!AA20</f>
        <v>572500.515</v>
      </c>
      <c r="P5" s="42">
        <f>SUM(M5:O5)</f>
        <v>1064721.92</v>
      </c>
      <c r="Q5" s="49"/>
    </row>
    <row r="6" spans="1:17" s="44" customFormat="1" ht="10.5" customHeight="1">
      <c r="A6" s="103" t="s">
        <v>155</v>
      </c>
      <c r="B6" s="42">
        <f>CtroExp!C33</f>
        <v>233718</v>
      </c>
      <c r="C6" s="42">
        <f>CtroExp!D33</f>
        <v>0</v>
      </c>
      <c r="D6" s="42">
        <f>CtroExp!E33</f>
        <v>33000</v>
      </c>
      <c r="E6" s="42">
        <f>CtroExp!F33</f>
        <v>0</v>
      </c>
      <c r="F6" s="42">
        <f>CtroExp!G33</f>
        <v>0</v>
      </c>
      <c r="G6" s="42">
        <f>CtroExp!H33</f>
        <v>0</v>
      </c>
      <c r="H6" s="42">
        <f>CtroExp!I33</f>
        <v>0</v>
      </c>
      <c r="I6" s="42">
        <f>CtroExp!J33</f>
        <v>0</v>
      </c>
      <c r="J6" s="42">
        <f>CtroExp!K33</f>
        <v>0</v>
      </c>
      <c r="K6" s="42">
        <f>CtroExp!L33</f>
        <v>0</v>
      </c>
      <c r="L6" s="42">
        <f>CtroExp!X33</f>
        <v>0</v>
      </c>
      <c r="M6" s="43">
        <f t="shared" si="0"/>
        <v>266718</v>
      </c>
      <c r="N6" s="42">
        <f>CtroExp!Z33</f>
        <v>24969</v>
      </c>
      <c r="O6" s="42">
        <f>CtroExp!AA33</f>
        <v>131564</v>
      </c>
      <c r="P6" s="42">
        <f aca="true" t="shared" si="1" ref="P6:P23">SUM(M6:O6)</f>
        <v>423251</v>
      </c>
      <c r="Q6" s="49"/>
    </row>
    <row r="7" spans="1:16" s="44" customFormat="1" ht="10.5" customHeight="1">
      <c r="A7" s="41" t="s">
        <v>10</v>
      </c>
      <c r="B7" s="41">
        <f>CtroExp!C46</f>
        <v>289310.185</v>
      </c>
      <c r="C7" s="41">
        <f>CtroExp!D46</f>
        <v>0</v>
      </c>
      <c r="D7" s="41">
        <f>CtroExp!E46</f>
        <v>0</v>
      </c>
      <c r="E7" s="41">
        <f>CtroExp!F46</f>
        <v>0</v>
      </c>
      <c r="F7" s="41">
        <f>CtroExp!G46</f>
        <v>0</v>
      </c>
      <c r="G7" s="41">
        <f>CtroExp!H46</f>
        <v>0</v>
      </c>
      <c r="H7" s="41">
        <f>CtroExp!I46</f>
        <v>0</v>
      </c>
      <c r="I7" s="41">
        <f>CtroExp!J46</f>
        <v>0</v>
      </c>
      <c r="J7" s="41">
        <f>CtroExp!K46</f>
        <v>0</v>
      </c>
      <c r="K7" s="41">
        <f>CtroExp!L46</f>
        <v>0</v>
      </c>
      <c r="L7" s="41">
        <f>CtroExp!X46</f>
        <v>0</v>
      </c>
      <c r="M7" s="43">
        <f t="shared" si="0"/>
        <v>289310.185</v>
      </c>
      <c r="N7" s="41">
        <f>CtroExp!Z46</f>
        <v>138800</v>
      </c>
      <c r="O7" s="41">
        <f>CtroExp!AA46</f>
        <v>799373.3169999999</v>
      </c>
      <c r="P7" s="42">
        <f t="shared" si="1"/>
        <v>1227483.5019999999</v>
      </c>
    </row>
    <row r="8" spans="1:16" s="44" customFormat="1" ht="10.5" customHeight="1">
      <c r="A8" s="42" t="s">
        <v>178</v>
      </c>
      <c r="B8" s="41">
        <f>CtroExp!C59</f>
        <v>848014</v>
      </c>
      <c r="C8" s="41">
        <f>CtroExp!D59</f>
        <v>0</v>
      </c>
      <c r="D8" s="41">
        <f>CtroExp!E59</f>
        <v>0</v>
      </c>
      <c r="E8" s="41">
        <f>CtroExp!F59</f>
        <v>49308</v>
      </c>
      <c r="F8" s="41">
        <f>CtroExp!G59</f>
        <v>0</v>
      </c>
      <c r="G8" s="41">
        <f>CtroExp!H59</f>
        <v>0</v>
      </c>
      <c r="H8" s="41">
        <f>CtroExp!I59</f>
        <v>0</v>
      </c>
      <c r="I8" s="41">
        <f>CtroExp!J59</f>
        <v>0</v>
      </c>
      <c r="J8" s="41">
        <f>CtroExp!K59</f>
        <v>0</v>
      </c>
      <c r="K8" s="41">
        <f>CtroExp!L59</f>
        <v>0</v>
      </c>
      <c r="L8" s="41">
        <f>CtroExp!X59</f>
        <v>0</v>
      </c>
      <c r="M8" s="43">
        <f t="shared" si="0"/>
        <v>897322</v>
      </c>
      <c r="N8" s="41">
        <f>CtroExp!Z59</f>
        <v>0</v>
      </c>
      <c r="O8" s="41">
        <f>CtroExp!AA59</f>
        <v>206288.15</v>
      </c>
      <c r="P8" s="42">
        <f t="shared" si="1"/>
        <v>1103610.15</v>
      </c>
    </row>
    <row r="9" spans="1:16" s="44" customFormat="1" ht="10.5" customHeight="1">
      <c r="A9" s="42" t="s">
        <v>164</v>
      </c>
      <c r="B9" s="41">
        <f>CtroExp!C72</f>
        <v>144054</v>
      </c>
      <c r="C9" s="41">
        <f>CtroExp!D72</f>
        <v>0</v>
      </c>
      <c r="D9" s="41">
        <f>CtroExp!E72</f>
        <v>0</v>
      </c>
      <c r="E9" s="41">
        <f>CtroExp!F72</f>
        <v>0</v>
      </c>
      <c r="F9" s="41">
        <f>CtroExp!G72</f>
        <v>0</v>
      </c>
      <c r="G9" s="41">
        <f>CtroExp!H72</f>
        <v>0</v>
      </c>
      <c r="H9" s="41">
        <f>CtroExp!I72</f>
        <v>0</v>
      </c>
      <c r="I9" s="41">
        <f>CtroExp!J72</f>
        <v>0</v>
      </c>
      <c r="J9" s="41">
        <f>CtroExp!K72</f>
        <v>0</v>
      </c>
      <c r="K9" s="41">
        <f>CtroExp!L72</f>
        <v>0</v>
      </c>
      <c r="L9" s="41">
        <f>CtroExp!X72</f>
        <v>0</v>
      </c>
      <c r="M9" s="43">
        <f t="shared" si="0"/>
        <v>144054</v>
      </c>
      <c r="N9" s="41">
        <f>CtroExp!Z72</f>
        <v>45500</v>
      </c>
      <c r="O9" s="41">
        <f>CtroExp!AA72</f>
        <v>80180</v>
      </c>
      <c r="P9" s="42">
        <f t="shared" si="1"/>
        <v>269734</v>
      </c>
    </row>
    <row r="10" spans="1:16" s="45" customFormat="1" ht="10.5" customHeight="1">
      <c r="A10" s="42" t="s">
        <v>167</v>
      </c>
      <c r="B10" s="42">
        <f>CtroExp!C85</f>
        <v>71008</v>
      </c>
      <c r="C10" s="42">
        <f>CtroExp!D85</f>
        <v>0</v>
      </c>
      <c r="D10" s="42">
        <f>CtroExp!E85</f>
        <v>0</v>
      </c>
      <c r="E10" s="42">
        <f>CtroExp!F85</f>
        <v>184900</v>
      </c>
      <c r="F10" s="42">
        <f>CtroExp!G85</f>
        <v>0</v>
      </c>
      <c r="G10" s="42">
        <f>CtroExp!H85</f>
        <v>0</v>
      </c>
      <c r="H10" s="42">
        <f>CtroExp!I85</f>
        <v>0</v>
      </c>
      <c r="I10" s="42">
        <f>CtroExp!J85</f>
        <v>0</v>
      </c>
      <c r="J10" s="42">
        <f>CtroExp!K85</f>
        <v>0</v>
      </c>
      <c r="K10" s="42">
        <f>CtroExp!L85</f>
        <v>0</v>
      </c>
      <c r="L10" s="42">
        <f>CtroExp!X85</f>
        <v>0</v>
      </c>
      <c r="M10" s="43">
        <f t="shared" si="0"/>
        <v>255908</v>
      </c>
      <c r="N10" s="42">
        <f>CtroExp!Z85</f>
        <v>17739.484</v>
      </c>
      <c r="O10" s="42">
        <f>CtroExp!AA85</f>
        <v>16853.73</v>
      </c>
      <c r="P10" s="42">
        <f t="shared" si="1"/>
        <v>290501.214</v>
      </c>
    </row>
    <row r="11" spans="1:16" s="44" customFormat="1" ht="10.5" customHeight="1">
      <c r="A11" s="41" t="s">
        <v>12</v>
      </c>
      <c r="B11" s="41">
        <f>CtroExp!C98</f>
        <v>0</v>
      </c>
      <c r="C11" s="41">
        <f>CtroExp!D98</f>
        <v>0</v>
      </c>
      <c r="D11" s="41">
        <f>CtroExp!E98</f>
        <v>4</v>
      </c>
      <c r="E11" s="41">
        <f>CtroExp!F98</f>
        <v>0</v>
      </c>
      <c r="F11" s="41">
        <f>CtroExp!G98</f>
        <v>0</v>
      </c>
      <c r="G11" s="41">
        <f>CtroExp!H98</f>
        <v>0</v>
      </c>
      <c r="H11" s="41">
        <f>CtroExp!I98</f>
        <v>0</v>
      </c>
      <c r="I11" s="41">
        <f>CtroExp!J98</f>
        <v>0</v>
      </c>
      <c r="J11" s="41">
        <f>CtroExp!K98</f>
        <v>0</v>
      </c>
      <c r="K11" s="41">
        <f>CtroExp!L98</f>
        <v>0</v>
      </c>
      <c r="L11" s="41">
        <f>CtroExp!X98</f>
        <v>0</v>
      </c>
      <c r="M11" s="43">
        <f t="shared" si="0"/>
        <v>4</v>
      </c>
      <c r="N11" s="41">
        <f>CtroExp!Z98</f>
        <v>9000</v>
      </c>
      <c r="O11" s="41">
        <f>CtroExp!AA98</f>
        <v>82530</v>
      </c>
      <c r="P11" s="42">
        <f t="shared" si="1"/>
        <v>91534</v>
      </c>
    </row>
    <row r="12" spans="1:16" s="45" customFormat="1" ht="10.5" customHeight="1">
      <c r="A12" s="42" t="s">
        <v>13</v>
      </c>
      <c r="B12" s="42">
        <f>CtroExp!C111</f>
        <v>82690</v>
      </c>
      <c r="C12" s="42">
        <f>CtroExp!D111</f>
        <v>10462</v>
      </c>
      <c r="D12" s="42">
        <f>CtroExp!E111</f>
        <v>33000</v>
      </c>
      <c r="E12" s="42">
        <f>CtroExp!F111</f>
        <v>190445</v>
      </c>
      <c r="F12" s="42">
        <f>CtroExp!G111</f>
        <v>0</v>
      </c>
      <c r="G12" s="42">
        <f>CtroExp!H111</f>
        <v>0</v>
      </c>
      <c r="H12" s="42">
        <f>CtroExp!I111</f>
        <v>0</v>
      </c>
      <c r="I12" s="42">
        <f>CtroExp!J111</f>
        <v>0</v>
      </c>
      <c r="J12" s="42">
        <f>CtroExp!K111</f>
        <v>0</v>
      </c>
      <c r="K12" s="42">
        <f>CtroExp!L111</f>
        <v>0</v>
      </c>
      <c r="L12" s="42">
        <f>CtroExp!X111</f>
        <v>0</v>
      </c>
      <c r="M12" s="43">
        <f t="shared" si="0"/>
        <v>316597</v>
      </c>
      <c r="N12" s="42">
        <f>CtroExp!Z111</f>
        <v>2500</v>
      </c>
      <c r="O12" s="42">
        <f>CtroExp!AA111</f>
        <v>0</v>
      </c>
      <c r="P12" s="42">
        <f t="shared" si="1"/>
        <v>319097</v>
      </c>
    </row>
    <row r="13" spans="1:16" s="44" customFormat="1" ht="10.5" customHeight="1">
      <c r="A13" s="41" t="s">
        <v>14</v>
      </c>
      <c r="B13" s="41">
        <f>CtroExp!C124</f>
        <v>13200</v>
      </c>
      <c r="C13" s="41">
        <f>CtroExp!D124</f>
        <v>0</v>
      </c>
      <c r="D13" s="41">
        <f>CtroExp!E124</f>
        <v>0</v>
      </c>
      <c r="E13" s="41">
        <f>CtroExp!F124</f>
        <v>0</v>
      </c>
      <c r="F13" s="41">
        <f>CtroExp!G124</f>
        <v>0</v>
      </c>
      <c r="G13" s="41">
        <f>CtroExp!H124</f>
        <v>0</v>
      </c>
      <c r="H13" s="41">
        <f>CtroExp!I124</f>
        <v>0</v>
      </c>
      <c r="I13" s="41">
        <f>CtroExp!J124</f>
        <v>0</v>
      </c>
      <c r="J13" s="41">
        <f>CtroExp!K124</f>
        <v>0</v>
      </c>
      <c r="K13" s="41">
        <f>CtroExp!L124</f>
        <v>0</v>
      </c>
      <c r="L13" s="41">
        <f>CtroExp!X124</f>
        <v>0</v>
      </c>
      <c r="M13" s="43">
        <f t="shared" si="0"/>
        <v>13200</v>
      </c>
      <c r="N13" s="41">
        <f>CtroExp!Z124</f>
        <v>73896</v>
      </c>
      <c r="O13" s="41">
        <f>CtroExp!AA124</f>
        <v>364108</v>
      </c>
      <c r="P13" s="42">
        <f t="shared" si="1"/>
        <v>451204</v>
      </c>
    </row>
    <row r="14" spans="1:16" s="44" customFormat="1" ht="10.5" customHeight="1">
      <c r="A14" s="41" t="s">
        <v>83</v>
      </c>
      <c r="B14" s="41">
        <f>CtroExp!C137</f>
        <v>151590</v>
      </c>
      <c r="C14" s="41">
        <f>CtroExp!D137</f>
        <v>0</v>
      </c>
      <c r="D14" s="41">
        <f>CtroExp!E137</f>
        <v>0</v>
      </c>
      <c r="E14" s="41">
        <f>CtroExp!F137</f>
        <v>0</v>
      </c>
      <c r="F14" s="41">
        <f>CtroExp!G137</f>
        <v>0</v>
      </c>
      <c r="G14" s="41">
        <f>CtroExp!H137</f>
        <v>0</v>
      </c>
      <c r="H14" s="41">
        <f>CtroExp!I137</f>
        <v>0</v>
      </c>
      <c r="I14" s="41">
        <f>CtroExp!J137</f>
        <v>0</v>
      </c>
      <c r="J14" s="41">
        <f>CtroExp!K137</f>
        <v>0</v>
      </c>
      <c r="K14" s="41">
        <f>CtroExp!L137</f>
        <v>0</v>
      </c>
      <c r="L14" s="41">
        <f>CtroExp!X137</f>
        <v>0</v>
      </c>
      <c r="M14" s="43">
        <f t="shared" si="0"/>
        <v>151590</v>
      </c>
      <c r="N14" s="41">
        <f>CtroExp!Z137</f>
        <v>40500</v>
      </c>
      <c r="O14" s="41">
        <f>CtroExp!AA137</f>
        <v>275983</v>
      </c>
      <c r="P14" s="42">
        <f t="shared" si="1"/>
        <v>468073</v>
      </c>
    </row>
    <row r="15" spans="1:25" s="44" customFormat="1" ht="10.5" customHeight="1">
      <c r="A15" s="50" t="s">
        <v>25</v>
      </c>
      <c r="B15" s="41">
        <f>CtroExp!C150</f>
        <v>121632</v>
      </c>
      <c r="C15" s="41">
        <f>CtroExp!D150</f>
        <v>33000</v>
      </c>
      <c r="D15" s="41">
        <f>CtroExp!E150</f>
        <v>32500</v>
      </c>
      <c r="E15" s="41">
        <f>CtroExp!F150</f>
        <v>0</v>
      </c>
      <c r="F15" s="41">
        <f>CtroExp!G150</f>
        <v>0</v>
      </c>
      <c r="G15" s="41">
        <f>CtroExp!H150</f>
        <v>0</v>
      </c>
      <c r="H15" s="41">
        <f>CtroExp!I150</f>
        <v>0</v>
      </c>
      <c r="I15" s="41">
        <f>CtroExp!J150</f>
        <v>0</v>
      </c>
      <c r="J15" s="41">
        <f>CtroExp!K150</f>
        <v>0</v>
      </c>
      <c r="K15" s="41">
        <f>CtroExp!L150</f>
        <v>0</v>
      </c>
      <c r="L15" s="41">
        <f>CtroExp!X150</f>
        <v>0</v>
      </c>
      <c r="M15" s="43">
        <f t="shared" si="0"/>
        <v>187132</v>
      </c>
      <c r="N15" s="41">
        <f>CtroExp!Z150</f>
        <v>0</v>
      </c>
      <c r="O15" s="41">
        <f>CtroExp!AA150</f>
        <v>0</v>
      </c>
      <c r="P15" s="42">
        <f t="shared" si="1"/>
        <v>187132</v>
      </c>
      <c r="Y15" s="49"/>
    </row>
    <row r="16" spans="1:16" s="44" customFormat="1" ht="10.5" customHeight="1">
      <c r="A16" s="42" t="s">
        <v>84</v>
      </c>
      <c r="B16" s="42">
        <f>CtroExp!C163</f>
        <v>0</v>
      </c>
      <c r="C16" s="42">
        <f>CtroExp!D163</f>
        <v>0</v>
      </c>
      <c r="D16" s="42">
        <f>CtroExp!E163</f>
        <v>0</v>
      </c>
      <c r="E16" s="42">
        <f>CtroExp!F163</f>
        <v>0</v>
      </c>
      <c r="F16" s="42">
        <f>CtroExp!G163</f>
        <v>0</v>
      </c>
      <c r="G16" s="42">
        <f>CtroExp!H163</f>
        <v>0</v>
      </c>
      <c r="H16" s="42">
        <f>CtroExp!I163</f>
        <v>0</v>
      </c>
      <c r="I16" s="42">
        <f>CtroExp!J163</f>
        <v>0</v>
      </c>
      <c r="J16" s="42">
        <f>CtroExp!K163</f>
        <v>0</v>
      </c>
      <c r="K16" s="42">
        <f>CtroExp!L163</f>
        <v>0</v>
      </c>
      <c r="L16" s="42">
        <f>CtroExp!X163</f>
        <v>0</v>
      </c>
      <c r="M16" s="43">
        <f t="shared" si="0"/>
        <v>0</v>
      </c>
      <c r="N16" s="42">
        <f>CtroExp!Z163</f>
        <v>46010.895</v>
      </c>
      <c r="O16" s="42">
        <f>CtroExp!AA163</f>
        <v>295790.37</v>
      </c>
      <c r="P16" s="42">
        <f t="shared" si="1"/>
        <v>341801.265</v>
      </c>
    </row>
    <row r="17" spans="1:16" s="45" customFormat="1" ht="10.5" customHeight="1">
      <c r="A17" s="48" t="s">
        <v>26</v>
      </c>
      <c r="B17" s="42">
        <f>CtroExp!C176</f>
        <v>292589.2</v>
      </c>
      <c r="C17" s="42">
        <f>CtroExp!D176</f>
        <v>0</v>
      </c>
      <c r="D17" s="42">
        <f>CtroExp!E176</f>
        <v>0</v>
      </c>
      <c r="E17" s="42">
        <f>CtroExp!F176</f>
        <v>0</v>
      </c>
      <c r="F17" s="42">
        <f>CtroExp!G176</f>
        <v>0</v>
      </c>
      <c r="G17" s="42">
        <f>CtroExp!H176</f>
        <v>13500.57</v>
      </c>
      <c r="H17" s="42">
        <f>CtroExp!I176</f>
        <v>0</v>
      </c>
      <c r="I17" s="42">
        <f>CtroExp!J176</f>
        <v>0</v>
      </c>
      <c r="J17" s="42">
        <f>CtroExp!K176</f>
        <v>0</v>
      </c>
      <c r="K17" s="42">
        <f>CtroExp!L176</f>
        <v>0</v>
      </c>
      <c r="L17" s="42">
        <f>CtroExp!X176</f>
        <v>8999.83</v>
      </c>
      <c r="M17" s="43">
        <f t="shared" si="0"/>
        <v>315089.60000000003</v>
      </c>
      <c r="N17" s="42">
        <f>CtroExp!Z176</f>
        <v>0</v>
      </c>
      <c r="O17" s="42">
        <f>CtroExp!AA176</f>
        <v>0</v>
      </c>
      <c r="P17" s="42">
        <f t="shared" si="1"/>
        <v>315089.60000000003</v>
      </c>
    </row>
    <row r="18" spans="1:16" s="44" customFormat="1" ht="10.5" customHeight="1">
      <c r="A18" s="41" t="s">
        <v>103</v>
      </c>
      <c r="B18" s="41">
        <f>CtroExp!C189</f>
        <v>175910</v>
      </c>
      <c r="C18" s="41">
        <f>CtroExp!D189</f>
        <v>0</v>
      </c>
      <c r="D18" s="41">
        <f>CtroExp!E189</f>
        <v>48440</v>
      </c>
      <c r="E18" s="41">
        <f>CtroExp!F189</f>
        <v>0</v>
      </c>
      <c r="F18" s="41">
        <f>CtroExp!G189</f>
        <v>0</v>
      </c>
      <c r="G18" s="41">
        <f>CtroExp!H189</f>
        <v>0</v>
      </c>
      <c r="H18" s="41">
        <f>CtroExp!I189</f>
        <v>0</v>
      </c>
      <c r="I18" s="41">
        <f>CtroExp!J189</f>
        <v>0</v>
      </c>
      <c r="J18" s="41">
        <f>CtroExp!K189</f>
        <v>0</v>
      </c>
      <c r="K18" s="41">
        <f>CtroExp!L189</f>
        <v>0</v>
      </c>
      <c r="L18" s="41">
        <f>CtroExp!X189</f>
        <v>0</v>
      </c>
      <c r="M18" s="43">
        <f t="shared" si="0"/>
        <v>224350</v>
      </c>
      <c r="N18" s="41">
        <f>CtroExp!Z189</f>
        <v>37201</v>
      </c>
      <c r="O18" s="41">
        <f>CtroExp!AA189</f>
        <v>156550</v>
      </c>
      <c r="P18" s="42">
        <f t="shared" si="1"/>
        <v>418101</v>
      </c>
    </row>
    <row r="19" spans="1:16" s="44" customFormat="1" ht="10.5" customHeight="1">
      <c r="A19" s="42" t="s">
        <v>175</v>
      </c>
      <c r="B19" s="41">
        <f>CtroExp!C202</f>
        <v>422855</v>
      </c>
      <c r="C19" s="41">
        <f>CtroExp!D202</f>
        <v>0</v>
      </c>
      <c r="D19" s="41">
        <f>CtroExp!E202</f>
        <v>0</v>
      </c>
      <c r="E19" s="41">
        <f>CtroExp!F202</f>
        <v>41500</v>
      </c>
      <c r="F19" s="41">
        <f>CtroExp!G202</f>
        <v>0</v>
      </c>
      <c r="G19" s="41">
        <f>CtroExp!H202</f>
        <v>0</v>
      </c>
      <c r="H19" s="41">
        <f>CtroExp!I202</f>
        <v>0</v>
      </c>
      <c r="I19" s="41">
        <f>CtroExp!J202</f>
        <v>0</v>
      </c>
      <c r="J19" s="41">
        <f>CtroExp!K202</f>
        <v>0</v>
      </c>
      <c r="K19" s="41">
        <f>CtroExp!L202</f>
        <v>0</v>
      </c>
      <c r="L19" s="41">
        <f>CtroExp!X202</f>
        <v>0</v>
      </c>
      <c r="M19" s="43">
        <f t="shared" si="0"/>
        <v>464355</v>
      </c>
      <c r="N19" s="41">
        <f>CtroExp!Z202</f>
        <v>0</v>
      </c>
      <c r="O19" s="41">
        <f>CtroExp!AA202</f>
        <v>0</v>
      </c>
      <c r="P19" s="42">
        <f t="shared" si="1"/>
        <v>464355</v>
      </c>
    </row>
    <row r="20" spans="1:16" s="45" customFormat="1" ht="10.5" customHeight="1">
      <c r="A20" s="48" t="s">
        <v>27</v>
      </c>
      <c r="B20" s="42">
        <f>CtroExp!C215</f>
        <v>0</v>
      </c>
      <c r="C20" s="42">
        <f>CtroExp!D215</f>
        <v>32166</v>
      </c>
      <c r="D20" s="42">
        <f>CtroExp!E215</f>
        <v>26250</v>
      </c>
      <c r="E20" s="42">
        <f>CtroExp!F215</f>
        <v>0</v>
      </c>
      <c r="F20" s="42">
        <f>CtroExp!G215</f>
        <v>0</v>
      </c>
      <c r="G20" s="42">
        <f>CtroExp!H215</f>
        <v>0</v>
      </c>
      <c r="H20" s="42">
        <f>CtroExp!I215</f>
        <v>0</v>
      </c>
      <c r="I20" s="42">
        <f>CtroExp!J215</f>
        <v>0</v>
      </c>
      <c r="J20" s="42">
        <f>CtroExp!K215</f>
        <v>0</v>
      </c>
      <c r="K20" s="42">
        <f>CtroExp!L215</f>
        <v>0</v>
      </c>
      <c r="L20" s="42">
        <f>CtroExp!X215</f>
        <v>0</v>
      </c>
      <c r="M20" s="43">
        <f t="shared" si="0"/>
        <v>58416</v>
      </c>
      <c r="N20" s="42">
        <f>CtroExp!Z215</f>
        <v>0</v>
      </c>
      <c r="O20" s="42">
        <f>CtroExp!AA215</f>
        <v>0</v>
      </c>
      <c r="P20" s="42">
        <f t="shared" si="1"/>
        <v>58416</v>
      </c>
    </row>
    <row r="21" spans="1:16" s="44" customFormat="1" ht="10.5" customHeight="1">
      <c r="A21" s="48" t="s">
        <v>55</v>
      </c>
      <c r="B21" s="42">
        <f>CtroExp!C228+CtroExp!C241</f>
        <v>0</v>
      </c>
      <c r="C21" s="42">
        <f>CtroExp!D228+CtroExp!D241</f>
        <v>0</v>
      </c>
      <c r="D21" s="42">
        <f>CtroExp!E228+CtroExp!E241</f>
        <v>0</v>
      </c>
      <c r="E21" s="42">
        <f>CtroExp!F228+CtroExp!F241</f>
        <v>0</v>
      </c>
      <c r="F21" s="42">
        <f>CtroExp!G228+CtroExp!G241</f>
        <v>0</v>
      </c>
      <c r="G21" s="42">
        <f>CtroExp!H228+CtroExp!H241</f>
        <v>0</v>
      </c>
      <c r="H21" s="42">
        <f>CtroExp!I228+CtroExp!I241</f>
        <v>0</v>
      </c>
      <c r="I21" s="42">
        <f>CtroExp!J228+CtroExp!J241</f>
        <v>0</v>
      </c>
      <c r="J21" s="42">
        <f>CtroExp!K228+CtroExp!K241</f>
        <v>0</v>
      </c>
      <c r="K21" s="42">
        <f>CtroExp!L228+CtroExp!L241</f>
        <v>0</v>
      </c>
      <c r="L21" s="42">
        <f>CtroExp!X228+CtroExp!X241</f>
        <v>0</v>
      </c>
      <c r="M21" s="43">
        <f t="shared" si="0"/>
        <v>0</v>
      </c>
      <c r="N21" s="42">
        <f>CtroExp!Z228+CtroExp!Z241</f>
        <v>0</v>
      </c>
      <c r="O21" s="42">
        <f>CtroExp!AA228+CtroExp!AA241</f>
        <v>0</v>
      </c>
      <c r="P21" s="42">
        <f t="shared" si="1"/>
        <v>0</v>
      </c>
    </row>
    <row r="22" spans="1:16" s="44" customFormat="1" ht="10.5" customHeight="1">
      <c r="A22" s="48" t="s">
        <v>133</v>
      </c>
      <c r="B22" s="42">
        <f>CtroExp!C254</f>
        <v>0</v>
      </c>
      <c r="C22" s="42">
        <f>CtroExp!D254</f>
        <v>0</v>
      </c>
      <c r="D22" s="42">
        <f>CtroExp!E254</f>
        <v>0</v>
      </c>
      <c r="E22" s="42">
        <f>CtroExp!F254</f>
        <v>0</v>
      </c>
      <c r="F22" s="42">
        <f>CtroExp!G254</f>
        <v>0</v>
      </c>
      <c r="G22" s="42">
        <f>CtroExp!H254</f>
        <v>0</v>
      </c>
      <c r="H22" s="42">
        <f>CtroExp!I254</f>
        <v>0</v>
      </c>
      <c r="I22" s="42">
        <f>CtroExp!J254</f>
        <v>0</v>
      </c>
      <c r="J22" s="42">
        <f>CtroExp!K254</f>
        <v>0</v>
      </c>
      <c r="K22" s="42">
        <f>CtroExp!L254</f>
        <v>0</v>
      </c>
      <c r="L22" s="42">
        <f>CtroExp!X254</f>
        <v>0</v>
      </c>
      <c r="M22" s="43">
        <f t="shared" si="0"/>
        <v>0</v>
      </c>
      <c r="N22" s="42">
        <f>CtroExp!Z254</f>
        <v>0</v>
      </c>
      <c r="O22" s="42">
        <f>CtroExp!AA254</f>
        <v>5926</v>
      </c>
      <c r="P22" s="42">
        <f t="shared" si="1"/>
        <v>5926</v>
      </c>
    </row>
    <row r="23" spans="1:16" s="44" customFormat="1" ht="10.5" customHeight="1">
      <c r="A23" s="46" t="s">
        <v>140</v>
      </c>
      <c r="B23" s="42">
        <f>CtroExp!C267</f>
        <v>0</v>
      </c>
      <c r="C23" s="42">
        <f>CtroExp!D267</f>
        <v>0</v>
      </c>
      <c r="D23" s="42">
        <f>CtroExp!E267</f>
        <v>0</v>
      </c>
      <c r="E23" s="42">
        <f>CtroExp!F267</f>
        <v>0</v>
      </c>
      <c r="F23" s="42">
        <f>CtroExp!G267</f>
        <v>0</v>
      </c>
      <c r="G23" s="42">
        <f>CtroExp!H267</f>
        <v>0</v>
      </c>
      <c r="H23" s="42">
        <f>CtroExp!I267</f>
        <v>0</v>
      </c>
      <c r="I23" s="42">
        <f>CtroExp!J267</f>
        <v>0</v>
      </c>
      <c r="J23" s="42">
        <f>CtroExp!K267</f>
        <v>0</v>
      </c>
      <c r="K23" s="42">
        <f>CtroExp!L267</f>
        <v>0</v>
      </c>
      <c r="L23" s="42">
        <f>CtroExp!X267</f>
        <v>0</v>
      </c>
      <c r="M23" s="43">
        <f t="shared" si="0"/>
        <v>0</v>
      </c>
      <c r="N23" s="42">
        <f>CtroExp!Z267</f>
        <v>0</v>
      </c>
      <c r="O23" s="42">
        <f>CtroExp!AA267</f>
        <v>0</v>
      </c>
      <c r="P23" s="42">
        <f t="shared" si="1"/>
        <v>0</v>
      </c>
    </row>
    <row r="24" spans="1:16" s="2" customFormat="1" ht="12.75" customHeight="1">
      <c r="A24" s="8" t="s">
        <v>16</v>
      </c>
      <c r="B24" s="8">
        <f aca="true" t="shared" si="2" ref="B24:P24">SUM(B4:B23)</f>
        <v>3204758.79</v>
      </c>
      <c r="C24" s="8">
        <f t="shared" si="2"/>
        <v>75628</v>
      </c>
      <c r="D24" s="8">
        <f t="shared" si="2"/>
        <v>173194</v>
      </c>
      <c r="E24" s="8">
        <f t="shared" si="2"/>
        <v>466153</v>
      </c>
      <c r="F24" s="8">
        <f t="shared" si="2"/>
        <v>0</v>
      </c>
      <c r="G24" s="8">
        <f t="shared" si="2"/>
        <v>13500.57</v>
      </c>
      <c r="H24" s="8">
        <f t="shared" si="2"/>
        <v>0</v>
      </c>
      <c r="I24" s="8">
        <f t="shared" si="2"/>
        <v>0</v>
      </c>
      <c r="J24" s="8">
        <f t="shared" si="2"/>
        <v>0</v>
      </c>
      <c r="K24" s="8">
        <f t="shared" si="2"/>
        <v>0</v>
      </c>
      <c r="L24" s="8">
        <f t="shared" si="2"/>
        <v>8999.83</v>
      </c>
      <c r="M24" s="52">
        <f t="shared" si="2"/>
        <v>3942234.19</v>
      </c>
      <c r="N24" s="53">
        <f t="shared" si="2"/>
        <v>666167.379</v>
      </c>
      <c r="O24" s="8">
        <f t="shared" si="2"/>
        <v>3154822.082</v>
      </c>
      <c r="P24" s="8">
        <f t="shared" si="2"/>
        <v>7763223.650999999</v>
      </c>
    </row>
    <row r="25" ht="15.75" customHeight="1">
      <c r="A25" s="92" t="s">
        <v>197</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SUM(CtroExp!C2:C7)</f>
        <v>445072</v>
      </c>
      <c r="C27" s="42">
        <f>SUM(CtroExp!D2:D7)</f>
        <v>0</v>
      </c>
      <c r="D27" s="42">
        <f>SUM(CtroExp!E2:E7)</f>
        <v>44513</v>
      </c>
      <c r="E27" s="42">
        <f>SUM(CtroExp!F2:F7)</f>
        <v>0</v>
      </c>
      <c r="F27" s="42">
        <f>SUM(CtroExp!G2:G7)</f>
        <v>0</v>
      </c>
      <c r="G27" s="42">
        <f>SUM(CtroExp!H2:H7)</f>
        <v>0</v>
      </c>
      <c r="H27" s="42">
        <f>SUM(CtroExp!I2:I7)</f>
        <v>0</v>
      </c>
      <c r="I27" s="42">
        <f>SUM(CtroExp!J2:J7)</f>
        <v>0</v>
      </c>
      <c r="J27" s="42">
        <f>SUM(CtroExp!K2:K7)</f>
        <v>0</v>
      </c>
      <c r="K27" s="42">
        <f>SUM(CtroExp!L2:L7)</f>
        <v>0</v>
      </c>
      <c r="L27" s="42">
        <f>SUM(CtroExp!X2:X7)</f>
        <v>0</v>
      </c>
      <c r="M27" s="43">
        <f aca="true" t="shared" si="3" ref="M27:M46">SUM(B27:L27)</f>
        <v>489585</v>
      </c>
      <c r="N27" s="42">
        <f>SUM(CtroExp!Z2:Z7)</f>
        <v>160528</v>
      </c>
      <c r="O27" s="42">
        <f>SUM(CtroExp!AA2:AA7)</f>
        <v>894670</v>
      </c>
      <c r="P27" s="42">
        <f>SUM(M27:O27)</f>
        <v>1544783</v>
      </c>
    </row>
    <row r="28" spans="1:16" s="44" customFormat="1" ht="10.5" customHeight="1">
      <c r="A28" s="103" t="s">
        <v>148</v>
      </c>
      <c r="B28" s="42">
        <f>SUM(CtroExp!C15:C20)</f>
        <v>1144657.915</v>
      </c>
      <c r="C28" s="42">
        <f>SUM(CtroExp!D15:D20)</f>
        <v>0</v>
      </c>
      <c r="D28" s="42">
        <f>SUM(CtroExp!E15:E20)</f>
        <v>120940.62</v>
      </c>
      <c r="E28" s="42">
        <f>SUM(CtroExp!F15:F20)</f>
        <v>0</v>
      </c>
      <c r="F28" s="42">
        <f>SUM(CtroExp!G15:G20)</f>
        <v>0</v>
      </c>
      <c r="G28" s="42">
        <f>SUM(CtroExp!H15:H20)</f>
        <v>0</v>
      </c>
      <c r="H28" s="42">
        <f>SUM(CtroExp!I15:I20)</f>
        <v>0</v>
      </c>
      <c r="I28" s="42">
        <f>SUM(CtroExp!J15:J20)</f>
        <v>17248.35</v>
      </c>
      <c r="J28" s="42">
        <f>SUM(CtroExp!K15:K20)</f>
        <v>0</v>
      </c>
      <c r="K28" s="42">
        <f>SUM(CtroExp!L15:L20)</f>
        <v>0</v>
      </c>
      <c r="L28" s="42">
        <f>SUM(CtroExp!X15:X20)</f>
        <v>0</v>
      </c>
      <c r="M28" s="43">
        <f>SUM(B28:L28)</f>
        <v>1282846.8850000002</v>
      </c>
      <c r="N28" s="42">
        <f>SUM(CtroExp!Z15:Z20)</f>
        <v>726091.3</v>
      </c>
      <c r="O28" s="42">
        <f>SUM(CtroExp!AA15:AA20)</f>
        <v>2845152.1350000002</v>
      </c>
      <c r="P28" s="42">
        <f>SUM(M28:O28)</f>
        <v>4854090.32</v>
      </c>
    </row>
    <row r="29" spans="1:16" s="44" customFormat="1" ht="10.5" customHeight="1">
      <c r="A29" s="103" t="s">
        <v>155</v>
      </c>
      <c r="B29" s="42">
        <f>SUM(CtroExp!C28:C33)</f>
        <v>1544760</v>
      </c>
      <c r="C29" s="42">
        <f>SUM(CtroExp!D28:D33)</f>
        <v>0</v>
      </c>
      <c r="D29" s="42">
        <f>SUM(CtroExp!E28:E33)</f>
        <v>464807</v>
      </c>
      <c r="E29" s="42">
        <f>SUM(CtroExp!F28:F33)</f>
        <v>46670.17</v>
      </c>
      <c r="F29" s="42">
        <f>SUM(CtroExp!G28:G33)</f>
        <v>0</v>
      </c>
      <c r="G29" s="42">
        <f>SUM(CtroExp!H28:H33)</f>
        <v>0</v>
      </c>
      <c r="H29" s="42">
        <f>SUM(CtroExp!I28:I33)</f>
        <v>0</v>
      </c>
      <c r="I29" s="42">
        <f>SUM(CtroExp!J28:J33)</f>
        <v>0</v>
      </c>
      <c r="J29" s="42">
        <f>SUM(CtroExp!K28:K33)</f>
        <v>0</v>
      </c>
      <c r="K29" s="42">
        <f>SUM(CtroExp!L28:L33)</f>
        <v>0</v>
      </c>
      <c r="L29" s="42">
        <f>SUM(CtroExp!X28:X33)</f>
        <v>0</v>
      </c>
      <c r="M29" s="43">
        <f t="shared" si="3"/>
        <v>2056237.17</v>
      </c>
      <c r="N29" s="42">
        <f>SUM(CtroExp!Z28:Z33)</f>
        <v>189773</v>
      </c>
      <c r="O29" s="42">
        <f>SUM(CtroExp!AA28:AA33)</f>
        <v>874275</v>
      </c>
      <c r="P29" s="42">
        <f aca="true" t="shared" si="4" ref="P29:P46">SUM(M29:O29)</f>
        <v>3120285.17</v>
      </c>
    </row>
    <row r="30" spans="1:16" s="44" customFormat="1" ht="10.5" customHeight="1">
      <c r="A30" s="41" t="s">
        <v>10</v>
      </c>
      <c r="B30" s="42">
        <f>SUM(CtroExp!C41:C46)</f>
        <v>942745.9099999999</v>
      </c>
      <c r="C30" s="42">
        <f>SUM(CtroExp!D41:D46)</f>
        <v>0</v>
      </c>
      <c r="D30" s="42">
        <f>SUM(CtroExp!E41:E46)</f>
        <v>157584</v>
      </c>
      <c r="E30" s="42">
        <f>SUM(CtroExp!F41:F46)</f>
        <v>0</v>
      </c>
      <c r="F30" s="42">
        <f>SUM(CtroExp!G41:G46)</f>
        <v>0</v>
      </c>
      <c r="G30" s="42">
        <f>SUM(CtroExp!H41:H46)</f>
        <v>0</v>
      </c>
      <c r="H30" s="42">
        <f>SUM(CtroExp!I41:I46)</f>
        <v>0</v>
      </c>
      <c r="I30" s="42">
        <f>SUM(CtroExp!J41:J46)</f>
        <v>0</v>
      </c>
      <c r="J30" s="42">
        <f>SUM(CtroExp!K41:K46)</f>
        <v>0</v>
      </c>
      <c r="K30" s="42">
        <f>SUM(CtroExp!L41:L46)</f>
        <v>0</v>
      </c>
      <c r="L30" s="42">
        <f>SUM(CtroExp!X41:X46)</f>
        <v>0</v>
      </c>
      <c r="M30" s="43">
        <f t="shared" si="3"/>
        <v>1100329.91</v>
      </c>
      <c r="N30" s="42">
        <f>SUM(CtroExp!Z41:Z46)</f>
        <v>688085</v>
      </c>
      <c r="O30" s="42">
        <f>SUM(CtroExp!AA41:AA46)</f>
        <v>4243669.371</v>
      </c>
      <c r="P30" s="42">
        <f t="shared" si="4"/>
        <v>6032084.281</v>
      </c>
    </row>
    <row r="31" spans="1:16" s="44" customFormat="1" ht="10.5" customHeight="1">
      <c r="A31" s="41" t="s">
        <v>178</v>
      </c>
      <c r="B31" s="42">
        <f>SUM(CtroExp!C54:C59)</f>
        <v>1620109.31</v>
      </c>
      <c r="C31" s="42">
        <f>SUM(CtroExp!D54:D59)</f>
        <v>0</v>
      </c>
      <c r="D31" s="42">
        <f>SUM(CtroExp!E54:E59)</f>
        <v>259446.395</v>
      </c>
      <c r="E31" s="42">
        <f>SUM(CtroExp!F54:F59)</f>
        <v>107959.34</v>
      </c>
      <c r="F31" s="42">
        <f>SUM(CtroExp!G54:G59)</f>
        <v>0</v>
      </c>
      <c r="G31" s="42">
        <f>SUM(CtroExp!H54:H59)</f>
        <v>0</v>
      </c>
      <c r="H31" s="42">
        <f>SUM(CtroExp!I54:I59)</f>
        <v>0</v>
      </c>
      <c r="I31" s="42">
        <f>SUM(CtroExp!J54:J59)</f>
        <v>0</v>
      </c>
      <c r="J31" s="42">
        <f>SUM(CtroExp!K54:K59)</f>
        <v>0</v>
      </c>
      <c r="K31" s="42">
        <f>SUM(CtroExp!L54:L59)</f>
        <v>0</v>
      </c>
      <c r="L31" s="42">
        <f>SUM(CtroExp!X54:X59)</f>
        <v>0</v>
      </c>
      <c r="M31" s="89">
        <f t="shared" si="3"/>
        <v>1987515.0450000002</v>
      </c>
      <c r="N31" s="42">
        <f>SUM(CtroExp!Z54:Z59)</f>
        <v>198499</v>
      </c>
      <c r="O31" s="42">
        <f>SUM(CtroExp!AA54:AA59)</f>
        <v>1099879.625</v>
      </c>
      <c r="P31" s="88">
        <f t="shared" si="4"/>
        <v>3285893.67</v>
      </c>
    </row>
    <row r="32" spans="1:16" s="44" customFormat="1" ht="10.5" customHeight="1">
      <c r="A32" s="42" t="s">
        <v>164</v>
      </c>
      <c r="B32" s="42">
        <f>SUM(CtroExp!C67:C72)</f>
        <v>661343</v>
      </c>
      <c r="C32" s="42">
        <f>SUM(CtroExp!D67:D72)</f>
        <v>0</v>
      </c>
      <c r="D32" s="42">
        <f>SUM(CtroExp!E67:E72)</f>
        <v>0</v>
      </c>
      <c r="E32" s="42">
        <f>SUM(CtroExp!F67:F72)</f>
        <v>15700</v>
      </c>
      <c r="F32" s="42">
        <f>SUM(CtroExp!G67:G72)</f>
        <v>0</v>
      </c>
      <c r="G32" s="42">
        <f>SUM(CtroExp!H67:H72)</f>
        <v>0</v>
      </c>
      <c r="H32" s="42">
        <f>SUM(CtroExp!I67:I72)</f>
        <v>0</v>
      </c>
      <c r="I32" s="42">
        <f>SUM(CtroExp!J67:J72)</f>
        <v>0</v>
      </c>
      <c r="J32" s="42">
        <f>SUM(CtroExp!K67:K72)</f>
        <v>0</v>
      </c>
      <c r="K32" s="42">
        <f>SUM(CtroExp!L67:L72)</f>
        <v>0</v>
      </c>
      <c r="L32" s="42">
        <f>SUM(CtroExp!X67:X72)</f>
        <v>0</v>
      </c>
      <c r="M32" s="55">
        <f t="shared" si="3"/>
        <v>677043</v>
      </c>
      <c r="N32" s="42">
        <f>SUM(CtroExp!Z67:Z72)</f>
        <v>189735</v>
      </c>
      <c r="O32" s="42">
        <f>SUM(CtroExp!AA67:AA72)</f>
        <v>435443</v>
      </c>
      <c r="P32" s="42">
        <f t="shared" si="4"/>
        <v>1302221</v>
      </c>
    </row>
    <row r="33" spans="1:16" s="45" customFormat="1" ht="10.5" customHeight="1">
      <c r="A33" s="42" t="s">
        <v>167</v>
      </c>
      <c r="B33" s="42">
        <f>SUM(CtroExp!C80:C85)</f>
        <v>624058.76</v>
      </c>
      <c r="C33" s="42">
        <f>SUM(CtroExp!D80:D85)</f>
        <v>0</v>
      </c>
      <c r="D33" s="42">
        <f>SUM(CtroExp!E80:E85)</f>
        <v>294898</v>
      </c>
      <c r="E33" s="42">
        <f>SUM(CtroExp!F80:F85)</f>
        <v>392387</v>
      </c>
      <c r="F33" s="42">
        <f>SUM(CtroExp!G80:G85)</f>
        <v>0</v>
      </c>
      <c r="G33" s="42">
        <f>SUM(CtroExp!H80:H85)</f>
        <v>0</v>
      </c>
      <c r="H33" s="42">
        <f>SUM(CtroExp!I80:I85)</f>
        <v>0</v>
      </c>
      <c r="I33" s="42">
        <f>SUM(CtroExp!J80:J85)</f>
        <v>0</v>
      </c>
      <c r="J33" s="42">
        <f>SUM(CtroExp!K80:K85)</f>
        <v>0</v>
      </c>
      <c r="K33" s="42">
        <f>SUM(CtroExp!L80:L85)</f>
        <v>0</v>
      </c>
      <c r="L33" s="42">
        <f>SUM(CtroExp!X80:X85)</f>
        <v>0</v>
      </c>
      <c r="M33" s="43">
        <f t="shared" si="3"/>
        <v>1311343.76</v>
      </c>
      <c r="N33" s="42">
        <f>SUM(CtroExp!Z80:Z85)</f>
        <v>81239.484</v>
      </c>
      <c r="O33" s="42">
        <f>SUM(CtroExp!AA80:AA85)</f>
        <v>181395.05000000002</v>
      </c>
      <c r="P33" s="42">
        <f t="shared" si="4"/>
        <v>1573978.294</v>
      </c>
    </row>
    <row r="34" spans="1:16" s="44" customFormat="1" ht="10.5" customHeight="1">
      <c r="A34" s="41" t="s">
        <v>12</v>
      </c>
      <c r="B34" s="42">
        <f>SUM(CtroExp!C93:C98)</f>
        <v>476709</v>
      </c>
      <c r="C34" s="42">
        <f>SUM(CtroExp!D93:D98)</f>
        <v>0</v>
      </c>
      <c r="D34" s="42">
        <f>SUM(CtroExp!E93:E98)</f>
        <v>357033.97000000003</v>
      </c>
      <c r="E34" s="42">
        <f>SUM(CtroExp!F93:F98)</f>
        <v>0</v>
      </c>
      <c r="F34" s="42">
        <f>SUM(CtroExp!G93:G98)</f>
        <v>0</v>
      </c>
      <c r="G34" s="42">
        <f>SUM(CtroExp!H93:H98)</f>
        <v>0</v>
      </c>
      <c r="H34" s="42">
        <f>SUM(CtroExp!I93:I98)</f>
        <v>0</v>
      </c>
      <c r="I34" s="42">
        <f>SUM(CtroExp!J93:J98)</f>
        <v>0</v>
      </c>
      <c r="J34" s="42">
        <f>SUM(CtroExp!K93:K98)</f>
        <v>0</v>
      </c>
      <c r="K34" s="42">
        <f>SUM(CtroExp!L93:L98)</f>
        <v>0</v>
      </c>
      <c r="L34" s="42">
        <f>SUM(CtroExp!X93:X98)</f>
        <v>0</v>
      </c>
      <c r="M34" s="43">
        <f t="shared" si="3"/>
        <v>833742.97</v>
      </c>
      <c r="N34" s="42">
        <f>SUM(CtroExp!Z93:Z98)</f>
        <v>53513.090000000004</v>
      </c>
      <c r="O34" s="42">
        <f>SUM(CtroExp!AA93:AA98)</f>
        <v>425798.03</v>
      </c>
      <c r="P34" s="42">
        <f t="shared" si="4"/>
        <v>1313054.0899999999</v>
      </c>
    </row>
    <row r="35" spans="1:16" s="44" customFormat="1" ht="10.5" customHeight="1">
      <c r="A35" s="42" t="s">
        <v>13</v>
      </c>
      <c r="B35" s="42">
        <f>SUM(CtroExp!C106:C111)</f>
        <v>696682</v>
      </c>
      <c r="C35" s="42">
        <f>SUM(CtroExp!D106:D111)</f>
        <v>20924</v>
      </c>
      <c r="D35" s="42">
        <f>SUM(CtroExp!E106:E111)</f>
        <v>416000</v>
      </c>
      <c r="E35" s="42">
        <f>SUM(CtroExp!F106:F111)</f>
        <v>380890</v>
      </c>
      <c r="F35" s="42">
        <f>SUM(CtroExp!G106:G111)</f>
        <v>0</v>
      </c>
      <c r="G35" s="42">
        <f>SUM(CtroExp!H106:H111)</f>
        <v>0</v>
      </c>
      <c r="H35" s="42">
        <f>SUM(CtroExp!I106:I111)</f>
        <v>0</v>
      </c>
      <c r="I35" s="42">
        <f>SUM(CtroExp!J106:J111)</f>
        <v>0</v>
      </c>
      <c r="J35" s="42">
        <f>SUM(CtroExp!K106:K111)</f>
        <v>0</v>
      </c>
      <c r="K35" s="42">
        <f>SUM(CtroExp!L106:L111)</f>
        <v>0</v>
      </c>
      <c r="L35" s="42">
        <f>SUM(CtroExp!X106:X111)</f>
        <v>0</v>
      </c>
      <c r="M35" s="43">
        <f t="shared" si="3"/>
        <v>1514496</v>
      </c>
      <c r="N35" s="42">
        <f>SUM(CtroExp!Z106:Z111)</f>
        <v>11340</v>
      </c>
      <c r="O35" s="42">
        <f>SUM(CtroExp!AA106:AA111)</f>
        <v>0</v>
      </c>
      <c r="P35" s="42">
        <f t="shared" si="4"/>
        <v>1525836</v>
      </c>
    </row>
    <row r="36" spans="1:16" s="44" customFormat="1" ht="10.5" customHeight="1">
      <c r="A36" s="41" t="s">
        <v>14</v>
      </c>
      <c r="B36" s="42">
        <f>SUM(CtroExp!C119:C124)</f>
        <v>491881</v>
      </c>
      <c r="C36" s="42">
        <f>SUM(CtroExp!D119:D124)</f>
        <v>0</v>
      </c>
      <c r="D36" s="42">
        <f>SUM(CtroExp!E119:E124)</f>
        <v>0</v>
      </c>
      <c r="E36" s="42">
        <f>SUM(CtroExp!F119:F124)</f>
        <v>0</v>
      </c>
      <c r="F36" s="42">
        <f>SUM(CtroExp!G119:G124)</f>
        <v>0</v>
      </c>
      <c r="G36" s="42">
        <f>SUM(CtroExp!H119:H124)</f>
        <v>0</v>
      </c>
      <c r="H36" s="42">
        <f>SUM(CtroExp!I119:I124)</f>
        <v>0</v>
      </c>
      <c r="I36" s="42">
        <f>SUM(CtroExp!J119:J124)</f>
        <v>0</v>
      </c>
      <c r="J36" s="42">
        <f>SUM(CtroExp!K119:K124)</f>
        <v>0</v>
      </c>
      <c r="K36" s="42">
        <f>SUM(CtroExp!L119:L124)</f>
        <v>0</v>
      </c>
      <c r="L36" s="42">
        <f>SUM(CtroExp!X119:X124)</f>
        <v>0</v>
      </c>
      <c r="M36" s="43">
        <f t="shared" si="3"/>
        <v>491881</v>
      </c>
      <c r="N36" s="42">
        <f>SUM(CtroExp!Z119:Z124)</f>
        <v>385737</v>
      </c>
      <c r="O36" s="42">
        <f>SUM(CtroExp!AA119:AA124)</f>
        <v>1893669</v>
      </c>
      <c r="P36" s="42">
        <f t="shared" si="4"/>
        <v>2771287</v>
      </c>
    </row>
    <row r="37" spans="1:16" s="44" customFormat="1" ht="10.5" customHeight="1">
      <c r="A37" s="41" t="s">
        <v>83</v>
      </c>
      <c r="B37" s="42">
        <f>SUM(CtroExp!C132:C137)</f>
        <v>643090</v>
      </c>
      <c r="C37" s="42">
        <f>SUM(CtroExp!D132:D137)</f>
        <v>0</v>
      </c>
      <c r="D37" s="42">
        <f>SUM(CtroExp!E132:E137)</f>
        <v>159500</v>
      </c>
      <c r="E37" s="42">
        <f>SUM(CtroExp!F132:F137)</f>
        <v>0</v>
      </c>
      <c r="F37" s="42">
        <f>SUM(CtroExp!G132:G137)</f>
        <v>0</v>
      </c>
      <c r="G37" s="42">
        <f>SUM(CtroExp!H132:H137)</f>
        <v>0</v>
      </c>
      <c r="H37" s="42">
        <f>SUM(CtroExp!I132:I137)</f>
        <v>0</v>
      </c>
      <c r="I37" s="42">
        <f>SUM(CtroExp!J132:J137)</f>
        <v>0</v>
      </c>
      <c r="J37" s="42">
        <f>SUM(CtroExp!K132:K137)</f>
        <v>0</v>
      </c>
      <c r="K37" s="42">
        <f>SUM(CtroExp!L132:L137)</f>
        <v>0</v>
      </c>
      <c r="L37" s="42">
        <f>SUM(CtroExp!X132:X137)</f>
        <v>0</v>
      </c>
      <c r="M37" s="43">
        <f t="shared" si="3"/>
        <v>802590</v>
      </c>
      <c r="N37" s="42">
        <f>SUM(CtroExp!Z132:Z137)</f>
        <v>219980</v>
      </c>
      <c r="O37" s="42">
        <f>SUM(CtroExp!AA132:AA137)</f>
        <v>1344166</v>
      </c>
      <c r="P37" s="42">
        <f t="shared" si="4"/>
        <v>2366736</v>
      </c>
    </row>
    <row r="38" spans="1:16" s="44" customFormat="1" ht="10.5" customHeight="1">
      <c r="A38" s="47" t="s">
        <v>25</v>
      </c>
      <c r="B38" s="42">
        <f>SUM(CtroExp!C145:C150)</f>
        <v>1200109</v>
      </c>
      <c r="C38" s="42">
        <f>SUM(CtroExp!D145:D150)</f>
        <v>95097</v>
      </c>
      <c r="D38" s="42">
        <f>SUM(CtroExp!E145:E150)</f>
        <v>427796</v>
      </c>
      <c r="E38" s="42">
        <f>SUM(CtroExp!F145:F150)</f>
        <v>0</v>
      </c>
      <c r="F38" s="42">
        <f>SUM(CtroExp!G145:G150)</f>
        <v>0</v>
      </c>
      <c r="G38" s="42">
        <f>SUM(CtroExp!H145:H150)</f>
        <v>0</v>
      </c>
      <c r="H38" s="42">
        <f>SUM(CtroExp!I145:I150)</f>
        <v>0</v>
      </c>
      <c r="I38" s="42">
        <f>SUM(CtroExp!J145:J150)</f>
        <v>0</v>
      </c>
      <c r="J38" s="42">
        <f>SUM(CtroExp!K145:K150)</f>
        <v>0</v>
      </c>
      <c r="K38" s="42">
        <f>SUM(CtroExp!L145:L150)</f>
        <v>0</v>
      </c>
      <c r="L38" s="42">
        <f>SUM(CtroExp!X145:X150)</f>
        <v>0</v>
      </c>
      <c r="M38" s="43">
        <f t="shared" si="3"/>
        <v>1723002</v>
      </c>
      <c r="N38" s="42">
        <f>SUM(CtroExp!Z145:Z150)</f>
        <v>0</v>
      </c>
      <c r="O38" s="42">
        <f>SUM(CtroExp!AA145:AA150)</f>
        <v>0</v>
      </c>
      <c r="P38" s="42">
        <f t="shared" si="4"/>
        <v>1723002</v>
      </c>
    </row>
    <row r="39" spans="1:16" s="44" customFormat="1" ht="10.5" customHeight="1">
      <c r="A39" s="42" t="s">
        <v>84</v>
      </c>
      <c r="B39" s="42">
        <f>SUM(CtroExp!C158:C163)</f>
        <v>0</v>
      </c>
      <c r="C39" s="42">
        <f>SUM(CtroExp!D158:D163)</f>
        <v>0</v>
      </c>
      <c r="D39" s="42">
        <f>SUM(CtroExp!E158:E163)</f>
        <v>0</v>
      </c>
      <c r="E39" s="42">
        <f>SUM(CtroExp!F158:F163)</f>
        <v>105729.39</v>
      </c>
      <c r="F39" s="42">
        <f>SUM(CtroExp!G158:G163)</f>
        <v>0</v>
      </c>
      <c r="G39" s="42">
        <f>SUM(CtroExp!H158:H163)</f>
        <v>0</v>
      </c>
      <c r="H39" s="42">
        <f>SUM(CtroExp!I158:I163)</f>
        <v>0</v>
      </c>
      <c r="I39" s="42">
        <f>SUM(CtroExp!J158:J163)</f>
        <v>0</v>
      </c>
      <c r="J39" s="42">
        <f>SUM(CtroExp!K158:K163)</f>
        <v>0</v>
      </c>
      <c r="K39" s="42">
        <f>SUM(CtroExp!L158:L163)</f>
        <v>0</v>
      </c>
      <c r="L39" s="42">
        <f>SUM(CtroExp!X158:X163)</f>
        <v>0</v>
      </c>
      <c r="M39" s="43">
        <f t="shared" si="3"/>
        <v>105729.39</v>
      </c>
      <c r="N39" s="42">
        <f>SUM(CtroExp!Z158:Z163)</f>
        <v>219070.285</v>
      </c>
      <c r="O39" s="42">
        <f>SUM(CtroExp!AA158:AA163)</f>
        <v>1267574.27</v>
      </c>
      <c r="P39" s="42">
        <f t="shared" si="4"/>
        <v>1592373.945</v>
      </c>
    </row>
    <row r="40" spans="1:16" s="45" customFormat="1" ht="10.5" customHeight="1">
      <c r="A40" s="46" t="s">
        <v>26</v>
      </c>
      <c r="B40" s="42">
        <f>SUM(CtroExp!C171:C176)</f>
        <v>1463702.775</v>
      </c>
      <c r="C40" s="42">
        <f>SUM(CtroExp!D171:D176)</f>
        <v>0</v>
      </c>
      <c r="D40" s="42">
        <f>SUM(CtroExp!E171:E176)</f>
        <v>431301.38</v>
      </c>
      <c r="E40" s="42">
        <f>SUM(CtroExp!F171:F176)</f>
        <v>96968.31</v>
      </c>
      <c r="F40" s="42">
        <f>SUM(CtroExp!G171:G176)</f>
        <v>0</v>
      </c>
      <c r="G40" s="42">
        <f>SUM(CtroExp!H171:H176)</f>
        <v>97654.63500000001</v>
      </c>
      <c r="H40" s="42">
        <f>SUM(CtroExp!I171:I176)</f>
        <v>0</v>
      </c>
      <c r="I40" s="42">
        <f>SUM(CtroExp!J171:J176)</f>
        <v>0</v>
      </c>
      <c r="J40" s="42">
        <f>SUM(CtroExp!K171:K176)</f>
        <v>0</v>
      </c>
      <c r="K40" s="42">
        <f>SUM(CtroExp!L171:L176)</f>
        <v>0</v>
      </c>
      <c r="L40" s="42">
        <f>SUM(CtroExp!X171:X176)</f>
        <v>67989.08499999999</v>
      </c>
      <c r="M40" s="43">
        <f t="shared" si="3"/>
        <v>2157616.185</v>
      </c>
      <c r="N40" s="42">
        <f>SUM(CtroExp!Z171:Z176)</f>
        <v>0</v>
      </c>
      <c r="O40" s="42">
        <f>SUM(CtroExp!AA171:AA176)</f>
        <v>0</v>
      </c>
      <c r="P40" s="42">
        <f t="shared" si="4"/>
        <v>2157616.185</v>
      </c>
    </row>
    <row r="41" spans="1:16" s="44" customFormat="1" ht="10.5" customHeight="1">
      <c r="A41" s="41" t="s">
        <v>103</v>
      </c>
      <c r="B41" s="42">
        <f>SUM(CtroExp!C184:C189)</f>
        <v>989932</v>
      </c>
      <c r="C41" s="42">
        <f>SUM(CtroExp!D184:D189)</f>
        <v>0</v>
      </c>
      <c r="D41" s="42">
        <f>SUM(CtroExp!E184:E189)</f>
        <v>242770</v>
      </c>
      <c r="E41" s="42">
        <f>SUM(CtroExp!F184:F189)</f>
        <v>0</v>
      </c>
      <c r="F41" s="42">
        <f>SUM(CtroExp!G184:G189)</f>
        <v>0</v>
      </c>
      <c r="G41" s="42">
        <f>SUM(CtroExp!H184:H189)</f>
        <v>0</v>
      </c>
      <c r="H41" s="42">
        <f>SUM(CtroExp!I184:I189)</f>
        <v>0</v>
      </c>
      <c r="I41" s="42">
        <f>SUM(CtroExp!J184:J189)</f>
        <v>5800</v>
      </c>
      <c r="J41" s="42">
        <f>SUM(CtroExp!K184:K189)</f>
        <v>0</v>
      </c>
      <c r="K41" s="42">
        <f>SUM(CtroExp!L184:L189)</f>
        <v>0</v>
      </c>
      <c r="L41" s="42">
        <f>SUM(CtroExp!X184:X189)</f>
        <v>0</v>
      </c>
      <c r="M41" s="43">
        <f t="shared" si="3"/>
        <v>1238502</v>
      </c>
      <c r="N41" s="42">
        <f>SUM(CtroExp!Z184:Z189)</f>
        <v>112486</v>
      </c>
      <c r="O41" s="42">
        <f>SUM(CtroExp!AA184:AA189)</f>
        <v>979593</v>
      </c>
      <c r="P41" s="42">
        <f t="shared" si="4"/>
        <v>2330581</v>
      </c>
    </row>
    <row r="42" spans="1:16" s="44" customFormat="1" ht="10.5" customHeight="1">
      <c r="A42" s="41" t="s">
        <v>175</v>
      </c>
      <c r="B42" s="42">
        <f>SUM(CtroExp!C197:C202)</f>
        <v>2127155</v>
      </c>
      <c r="C42" s="42">
        <f>SUM(CtroExp!D197:D202)</f>
        <v>0</v>
      </c>
      <c r="D42" s="42">
        <f>SUM(CtroExp!E197:E202)</f>
        <v>337886</v>
      </c>
      <c r="E42" s="42">
        <f>SUM(CtroExp!F197:F202)</f>
        <v>266874</v>
      </c>
      <c r="F42" s="42">
        <f>SUM(CtroExp!G197:G202)</f>
        <v>0</v>
      </c>
      <c r="G42" s="42">
        <f>SUM(CtroExp!H197:H202)</f>
        <v>0</v>
      </c>
      <c r="H42" s="42">
        <f>SUM(CtroExp!I197:I202)</f>
        <v>0</v>
      </c>
      <c r="I42" s="42">
        <f>SUM(CtroExp!J197:J202)</f>
        <v>8250</v>
      </c>
      <c r="J42" s="42">
        <f>SUM(CtroExp!K197:K202)</f>
        <v>0</v>
      </c>
      <c r="K42" s="42">
        <f>SUM(CtroExp!L197:L202)</f>
        <v>0</v>
      </c>
      <c r="L42" s="42">
        <f>SUM(CtroExp!X197:X202)</f>
        <v>0</v>
      </c>
      <c r="M42" s="43">
        <f t="shared" si="3"/>
        <v>2740165</v>
      </c>
      <c r="N42" s="42">
        <f>SUM(CtroExp!Z197:Z202)</f>
        <v>0</v>
      </c>
      <c r="O42" s="42">
        <f>SUM(CtroExp!AA197:AA202)</f>
        <v>0</v>
      </c>
      <c r="P42" s="42">
        <f t="shared" si="4"/>
        <v>2740165</v>
      </c>
    </row>
    <row r="43" spans="1:16" s="44" customFormat="1" ht="10.5" customHeight="1">
      <c r="A43" s="46" t="s">
        <v>27</v>
      </c>
      <c r="B43" s="42">
        <f>SUM(CtroExp!C210:C215)</f>
        <v>42800</v>
      </c>
      <c r="C43" s="42">
        <f>SUM(CtroExp!D210:D215)</f>
        <v>32166</v>
      </c>
      <c r="D43" s="42">
        <f>SUM(CtroExp!E210:E215)</f>
        <v>26250</v>
      </c>
      <c r="E43" s="42">
        <f>SUM(CtroExp!F210:F215)</f>
        <v>0</v>
      </c>
      <c r="F43" s="42">
        <f>SUM(CtroExp!G210:G215)</f>
        <v>0</v>
      </c>
      <c r="G43" s="42">
        <f>SUM(CtroExp!H210:H215)</f>
        <v>0</v>
      </c>
      <c r="H43" s="42">
        <f>SUM(CtroExp!I210:I215)</f>
        <v>0</v>
      </c>
      <c r="I43" s="42">
        <f>SUM(CtroExp!J210:J215)</f>
        <v>27500</v>
      </c>
      <c r="J43" s="42">
        <f>SUM(CtroExp!K210:K215)</f>
        <v>0</v>
      </c>
      <c r="K43" s="42">
        <f>SUM(CtroExp!L210:L215)</f>
        <v>0</v>
      </c>
      <c r="L43" s="42">
        <f>SUM(CtroExp!X210:X215)</f>
        <v>0</v>
      </c>
      <c r="M43" s="43">
        <f t="shared" si="3"/>
        <v>128716</v>
      </c>
      <c r="N43" s="42">
        <f>SUM(CtroExp!Z210:Z215)</f>
        <v>0</v>
      </c>
      <c r="O43" s="42">
        <f>SUM(CtroExp!AA210:AA215)</f>
        <v>0</v>
      </c>
      <c r="P43" s="42">
        <f t="shared" si="4"/>
        <v>128716</v>
      </c>
    </row>
    <row r="44" spans="1:16" s="44" customFormat="1" ht="10.5" customHeight="1">
      <c r="A44" s="46" t="s">
        <v>55</v>
      </c>
      <c r="B44" s="42">
        <f>SUM(CtroExp!C223:C228)+SUM(CtroExp!C236:C241)</f>
        <v>0</v>
      </c>
      <c r="C44" s="42">
        <f>SUM(CtroExp!D223:D228)+SUM(CtroExp!D236:D241)</f>
        <v>0</v>
      </c>
      <c r="D44" s="42">
        <f>SUM(CtroExp!E223:E228)+SUM(CtroExp!E236:E241)</f>
        <v>62742</v>
      </c>
      <c r="E44" s="42">
        <f>SUM(CtroExp!F223:F228)+SUM(CtroExp!F236:F241)</f>
        <v>0</v>
      </c>
      <c r="F44" s="42">
        <f>SUM(CtroExp!G223:G228)+SUM(CtroExp!G236:G241)</f>
        <v>0</v>
      </c>
      <c r="G44" s="42">
        <f>SUM(CtroExp!H223:H228)+SUM(CtroExp!H236:H241)</f>
        <v>0</v>
      </c>
      <c r="H44" s="42">
        <f>SUM(CtroExp!I223:I228)+SUM(CtroExp!I236:I241)</f>
        <v>0</v>
      </c>
      <c r="I44" s="42">
        <f>SUM(CtroExp!J223:J228)+SUM(CtroExp!J236:J241)</f>
        <v>0</v>
      </c>
      <c r="J44" s="42">
        <f>SUM(CtroExp!K223:K228)+SUM(CtroExp!K236:K241)</f>
        <v>0</v>
      </c>
      <c r="K44" s="42">
        <f>SUM(CtroExp!L223:L228)+SUM(CtroExp!L236:L241)</f>
        <v>0</v>
      </c>
      <c r="L44" s="42">
        <f>SUM(CtroExp!X223:X228)+SUM(CtroExp!X236:X241)</f>
        <v>0</v>
      </c>
      <c r="M44" s="43">
        <f t="shared" si="3"/>
        <v>62742</v>
      </c>
      <c r="N44" s="42">
        <f>SUM(CtroExp!Z223:Z228)+SUM(CtroExp!Z236:Z241)</f>
        <v>0</v>
      </c>
      <c r="O44" s="42">
        <f>SUM(CtroExp!AA223:AA228)+SUM(CtroExp!AA236:AA241)</f>
        <v>0</v>
      </c>
      <c r="P44" s="42">
        <f t="shared" si="4"/>
        <v>62742</v>
      </c>
    </row>
    <row r="45" spans="1:16" s="44" customFormat="1" ht="10.5" customHeight="1">
      <c r="A45" s="48" t="s">
        <v>151</v>
      </c>
      <c r="B45" s="42">
        <f>SUM(CtroExp!C249:C254)</f>
        <v>0</v>
      </c>
      <c r="C45" s="42">
        <f>SUM(CtroExp!D249:D254)</f>
        <v>0</v>
      </c>
      <c r="D45" s="42">
        <f>SUM(CtroExp!E249:E254)</f>
        <v>0</v>
      </c>
      <c r="E45" s="42">
        <f>SUM(CtroExp!F249:F254)</f>
        <v>0</v>
      </c>
      <c r="F45" s="42">
        <f>SUM(CtroExp!G249:G254)</f>
        <v>0</v>
      </c>
      <c r="G45" s="42">
        <f>SUM(CtroExp!H249:H254)</f>
        <v>0</v>
      </c>
      <c r="H45" s="42">
        <f>SUM(CtroExp!I249:I254)</f>
        <v>0</v>
      </c>
      <c r="I45" s="42">
        <f>SUM(CtroExp!J249:J254)</f>
        <v>0</v>
      </c>
      <c r="J45" s="42">
        <f>SUM(CtroExp!K249:K254)</f>
        <v>0</v>
      </c>
      <c r="K45" s="42">
        <f>SUM(CtroExp!L249:L254)</f>
        <v>0</v>
      </c>
      <c r="L45" s="42">
        <f>SUM(CtroExp!X249:X254)</f>
        <v>0</v>
      </c>
      <c r="M45" s="43">
        <f t="shared" si="3"/>
        <v>0</v>
      </c>
      <c r="N45" s="42">
        <f>SUM(CtroExp!Z249:Z254)</f>
        <v>0</v>
      </c>
      <c r="O45" s="42">
        <f>SUM(CtroExp!AA249:AA254)</f>
        <v>84285</v>
      </c>
      <c r="P45" s="42">
        <f t="shared" si="4"/>
        <v>84285</v>
      </c>
    </row>
    <row r="46" spans="1:16" s="44" customFormat="1" ht="10.5" customHeight="1">
      <c r="A46" s="46" t="s">
        <v>140</v>
      </c>
      <c r="B46" s="42">
        <f>SUM(CtroExp!C262:C267)</f>
        <v>0</v>
      </c>
      <c r="C46" s="42">
        <f>SUM(CtroExp!D262:D267)</f>
        <v>0</v>
      </c>
      <c r="D46" s="42">
        <f>SUM(CtroExp!E262:E267)</f>
        <v>16474.01</v>
      </c>
      <c r="E46" s="42">
        <f>SUM(CtroExp!F262:F267)</f>
        <v>67305.98999999999</v>
      </c>
      <c r="F46" s="42">
        <f>SUM(CtroExp!G262:G267)</f>
        <v>0</v>
      </c>
      <c r="G46" s="42">
        <f>SUM(CtroExp!H262:H267)</f>
        <v>0</v>
      </c>
      <c r="H46" s="42">
        <f>SUM(CtroExp!I262:I267)</f>
        <v>0</v>
      </c>
      <c r="I46" s="42">
        <f>SUM(CtroExp!J262:J267)</f>
        <v>0</v>
      </c>
      <c r="J46" s="42">
        <f>SUM(CtroExp!K262:K267)</f>
        <v>0</v>
      </c>
      <c r="K46" s="42">
        <f>SUM(CtroExp!L262:L267)</f>
        <v>0</v>
      </c>
      <c r="L46" s="42">
        <f>SUM(CtroExp!X262:X267)</f>
        <v>0</v>
      </c>
      <c r="M46" s="43">
        <f t="shared" si="3"/>
        <v>83779.99999999999</v>
      </c>
      <c r="N46" s="42">
        <f>SUM(CtroExp!Z262:Z267)</f>
        <v>0</v>
      </c>
      <c r="O46" s="42">
        <f>SUM(CtroExp!AA262:AA267)</f>
        <v>0</v>
      </c>
      <c r="P46" s="42">
        <f t="shared" si="4"/>
        <v>83779.99999999999</v>
      </c>
    </row>
    <row r="47" spans="1:16" ht="12" customHeight="1">
      <c r="A47" s="8" t="s">
        <v>16</v>
      </c>
      <c r="B47" s="8">
        <f>SUM(B27:B46)</f>
        <v>15114807.67</v>
      </c>
      <c r="C47" s="8">
        <f aca="true" t="shared" si="5" ref="C47:P47">SUM(C27:C46)</f>
        <v>148187</v>
      </c>
      <c r="D47" s="8">
        <f t="shared" si="5"/>
        <v>3819942.375</v>
      </c>
      <c r="E47" s="8">
        <f t="shared" si="5"/>
        <v>1480484.2</v>
      </c>
      <c r="F47" s="8">
        <f t="shared" si="5"/>
        <v>0</v>
      </c>
      <c r="G47" s="8">
        <f t="shared" si="5"/>
        <v>97654.63500000001</v>
      </c>
      <c r="H47" s="8">
        <f t="shared" si="5"/>
        <v>0</v>
      </c>
      <c r="I47" s="8">
        <f t="shared" si="5"/>
        <v>58798.35</v>
      </c>
      <c r="J47" s="8">
        <f t="shared" si="5"/>
        <v>0</v>
      </c>
      <c r="K47" s="8">
        <f t="shared" si="5"/>
        <v>0</v>
      </c>
      <c r="L47" s="8">
        <f t="shared" si="5"/>
        <v>67989.08499999999</v>
      </c>
      <c r="M47" s="52">
        <f t="shared" si="5"/>
        <v>20787863.315</v>
      </c>
      <c r="N47" s="53">
        <f t="shared" si="5"/>
        <v>3236077.159</v>
      </c>
      <c r="O47" s="8">
        <f t="shared" si="5"/>
        <v>16569569.481</v>
      </c>
      <c r="P47" s="8">
        <f t="shared" si="5"/>
        <v>40593509.955</v>
      </c>
    </row>
    <row r="48" spans="1:16" ht="18.75" customHeight="1">
      <c r="A48" s="144" t="s">
        <v>215</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xl/worksheets/sheet9.xml><?xml version="1.0" encoding="utf-8"?>
<worksheet xmlns="http://schemas.openxmlformats.org/spreadsheetml/2006/main" xmlns:r="http://schemas.openxmlformats.org/officeDocument/2006/relationships">
  <dimension ref="A1:Y49"/>
  <sheetViews>
    <sheetView showGridLines="0" showZeros="0" zoomScalePageLayoutView="0" workbookViewId="0" topLeftCell="A1">
      <selection activeCell="A8" sqref="A8"/>
    </sheetView>
  </sheetViews>
  <sheetFormatPr defaultColWidth="11.00390625" defaultRowHeight="12.75"/>
  <cols>
    <col min="1" max="1" width="19.75390625" style="1" customWidth="1"/>
    <col min="2" max="2" width="7.375" style="1" customWidth="1"/>
    <col min="3" max="3" width="6.75390625" style="1" customWidth="1"/>
    <col min="4" max="4" width="7.25390625" style="1" customWidth="1"/>
    <col min="5" max="5" width="7.125" style="1" customWidth="1"/>
    <col min="6" max="12" width="6.375" style="1" customWidth="1"/>
    <col min="13" max="13" width="8.75390625" style="1" customWidth="1"/>
    <col min="14" max="14" width="8.00390625" style="1" customWidth="1"/>
    <col min="15" max="15" width="10.25390625" style="1" customWidth="1"/>
    <col min="16" max="16" width="9.125" style="1" customWidth="1"/>
    <col min="17" max="16384" width="11.375" style="1" customWidth="1"/>
  </cols>
  <sheetData>
    <row r="1" ht="14.25" customHeight="1">
      <c r="A1" s="91" t="s">
        <v>56</v>
      </c>
    </row>
    <row r="2" ht="15.75" customHeight="1">
      <c r="A2" s="93" t="s">
        <v>194</v>
      </c>
    </row>
    <row r="3" spans="1:17" ht="12.75" customHeight="1">
      <c r="A3" s="7" t="s">
        <v>23</v>
      </c>
      <c r="B3" s="105" t="s">
        <v>1</v>
      </c>
      <c r="C3" s="105" t="s">
        <v>2</v>
      </c>
      <c r="D3" s="105" t="s">
        <v>3</v>
      </c>
      <c r="E3" s="105" t="s">
        <v>4</v>
      </c>
      <c r="F3" s="105" t="s">
        <v>112</v>
      </c>
      <c r="G3" s="105" t="s">
        <v>91</v>
      </c>
      <c r="H3" s="105" t="s">
        <v>86</v>
      </c>
      <c r="I3" s="105" t="s">
        <v>89</v>
      </c>
      <c r="J3" s="105" t="s">
        <v>76</v>
      </c>
      <c r="K3" s="105" t="s">
        <v>22</v>
      </c>
      <c r="L3" s="105" t="s">
        <v>77</v>
      </c>
      <c r="M3" s="106" t="s">
        <v>24</v>
      </c>
      <c r="N3" s="105" t="s">
        <v>8</v>
      </c>
      <c r="O3" s="105" t="s">
        <v>19</v>
      </c>
      <c r="P3" s="105" t="s">
        <v>16</v>
      </c>
      <c r="Q3" s="3"/>
    </row>
    <row r="4" spans="1:17" s="44" customFormat="1" ht="10.5" customHeight="1">
      <c r="A4" s="103" t="s">
        <v>87</v>
      </c>
      <c r="B4" s="42">
        <f>CtroExp!C8</f>
        <v>65374</v>
      </c>
      <c r="C4" s="42">
        <f>CtroExp!D8</f>
        <v>0</v>
      </c>
      <c r="D4" s="42">
        <f>CtroExp!E8</f>
        <v>0</v>
      </c>
      <c r="E4" s="42">
        <f>CtroExp!F8</f>
        <v>0</v>
      </c>
      <c r="F4" s="42">
        <f>CtroExp!G8</f>
        <v>0</v>
      </c>
      <c r="G4" s="42">
        <f>CtroExp!H8</f>
        <v>0</v>
      </c>
      <c r="H4" s="42">
        <f>CtroExp!I8</f>
        <v>0</v>
      </c>
      <c r="I4" s="42">
        <f>CtroExp!J8</f>
        <v>0</v>
      </c>
      <c r="J4" s="42">
        <f>CtroExp!K8</f>
        <v>0</v>
      </c>
      <c r="K4" s="42">
        <f>CtroExp!L8</f>
        <v>0</v>
      </c>
      <c r="L4" s="42">
        <f>CtroExp!X8</f>
        <v>0</v>
      </c>
      <c r="M4" s="43">
        <f aca="true" t="shared" si="0" ref="M4:M23">SUM(B4:L4)</f>
        <v>65374</v>
      </c>
      <c r="N4" s="42">
        <f>CtroExp!Z8</f>
        <v>25000</v>
      </c>
      <c r="O4" s="42">
        <f>CtroExp!AA8</f>
        <v>135578</v>
      </c>
      <c r="P4" s="42">
        <f>SUM(M4:O4)</f>
        <v>225952</v>
      </c>
      <c r="Q4" s="49"/>
    </row>
    <row r="5" spans="1:17" s="44" customFormat="1" ht="10.5" customHeight="1">
      <c r="A5" s="103" t="s">
        <v>148</v>
      </c>
      <c r="B5" s="42">
        <f>CtroExp!C21</f>
        <v>346400.58</v>
      </c>
      <c r="C5" s="42">
        <f>CtroExp!D21</f>
        <v>0</v>
      </c>
      <c r="D5" s="42">
        <f>CtroExp!E21</f>
        <v>0</v>
      </c>
      <c r="E5" s="42">
        <f>CtroExp!F21</f>
        <v>7200</v>
      </c>
      <c r="F5" s="42">
        <f>CtroExp!G21</f>
        <v>0</v>
      </c>
      <c r="G5" s="42">
        <f>CtroExp!H21</f>
        <v>0</v>
      </c>
      <c r="H5" s="42">
        <f>CtroExp!I21</f>
        <v>0</v>
      </c>
      <c r="I5" s="42">
        <f>CtroExp!J21</f>
        <v>0</v>
      </c>
      <c r="J5" s="42">
        <f>CtroExp!K21</f>
        <v>0</v>
      </c>
      <c r="K5" s="42">
        <f>CtroExp!L21</f>
        <v>0</v>
      </c>
      <c r="L5" s="42">
        <f>CtroExp!X21</f>
        <v>0</v>
      </c>
      <c r="M5" s="43">
        <f t="shared" si="0"/>
        <v>353600.58</v>
      </c>
      <c r="N5" s="42">
        <f>CtroExp!Z21</f>
        <v>110453</v>
      </c>
      <c r="O5" s="42">
        <f>CtroExp!AA21</f>
        <v>669765.1</v>
      </c>
      <c r="P5" s="42">
        <f>SUM(M5:O5)</f>
        <v>1133818.68</v>
      </c>
      <c r="Q5" s="49"/>
    </row>
    <row r="6" spans="1:17" s="44" customFormat="1" ht="10.5" customHeight="1">
      <c r="A6" s="103" t="s">
        <v>155</v>
      </c>
      <c r="B6" s="42">
        <f>CtroExp!C34</f>
        <v>420995</v>
      </c>
      <c r="C6" s="42">
        <f>CtroExp!D34</f>
        <v>0</v>
      </c>
      <c r="D6" s="42">
        <f>CtroExp!E34</f>
        <v>0</v>
      </c>
      <c r="E6" s="42">
        <f>CtroExp!F34</f>
        <v>0</v>
      </c>
      <c r="F6" s="42">
        <f>CtroExp!G34</f>
        <v>0</v>
      </c>
      <c r="G6" s="42">
        <f>CtroExp!H34</f>
        <v>0</v>
      </c>
      <c r="H6" s="42">
        <f>CtroExp!I34</f>
        <v>0</v>
      </c>
      <c r="I6" s="42">
        <f>CtroExp!J34</f>
        <v>0</v>
      </c>
      <c r="J6" s="42">
        <f>CtroExp!K34</f>
        <v>0</v>
      </c>
      <c r="K6" s="42">
        <f>CtroExp!L34</f>
        <v>0</v>
      </c>
      <c r="L6" s="42">
        <f>CtroExp!X34</f>
        <v>0</v>
      </c>
      <c r="M6" s="43">
        <f t="shared" si="0"/>
        <v>420995</v>
      </c>
      <c r="N6" s="42">
        <f>CtroExp!Z34</f>
        <v>16000</v>
      </c>
      <c r="O6" s="42">
        <f>CtroExp!AA34</f>
        <v>153933</v>
      </c>
      <c r="P6" s="42">
        <f aca="true" t="shared" si="1" ref="P6:P23">SUM(M6:O6)</f>
        <v>590928</v>
      </c>
      <c r="Q6" s="49"/>
    </row>
    <row r="7" spans="1:16" s="44" customFormat="1" ht="10.5" customHeight="1">
      <c r="A7" s="41" t="s">
        <v>10</v>
      </c>
      <c r="B7" s="41">
        <f>CtroExp!C47</f>
        <v>414129.17</v>
      </c>
      <c r="C7" s="41">
        <f>CtroExp!D47</f>
        <v>0</v>
      </c>
      <c r="D7" s="41">
        <f>CtroExp!E47</f>
        <v>0</v>
      </c>
      <c r="E7" s="41">
        <f>CtroExp!F47</f>
        <v>0</v>
      </c>
      <c r="F7" s="41">
        <f>CtroExp!G47</f>
        <v>0</v>
      </c>
      <c r="G7" s="41">
        <f>CtroExp!H47</f>
        <v>0</v>
      </c>
      <c r="H7" s="41">
        <f>CtroExp!I47</f>
        <v>0</v>
      </c>
      <c r="I7" s="41">
        <f>CtroExp!J47</f>
        <v>0</v>
      </c>
      <c r="J7" s="41">
        <f>CtroExp!K47</f>
        <v>0</v>
      </c>
      <c r="K7" s="41">
        <f>CtroExp!L47</f>
        <v>0</v>
      </c>
      <c r="L7" s="41">
        <f>CtroExp!X47</f>
        <v>0</v>
      </c>
      <c r="M7" s="43">
        <f t="shared" si="0"/>
        <v>414129.17</v>
      </c>
      <c r="N7" s="41">
        <f>CtroExp!Z47</f>
        <v>145500</v>
      </c>
      <c r="O7" s="41">
        <f>CtroExp!AA47</f>
        <v>679500.201</v>
      </c>
      <c r="P7" s="42">
        <f t="shared" si="1"/>
        <v>1239129.3709999998</v>
      </c>
    </row>
    <row r="8" spans="1:16" s="44" customFormat="1" ht="10.5" customHeight="1">
      <c r="A8" s="42" t="s">
        <v>178</v>
      </c>
      <c r="B8" s="41">
        <f>CtroExp!C60</f>
        <v>226926.47</v>
      </c>
      <c r="C8" s="41">
        <f>CtroExp!D60</f>
        <v>0</v>
      </c>
      <c r="D8" s="41">
        <f>CtroExp!E60</f>
        <v>0</v>
      </c>
      <c r="E8" s="41">
        <f>CtroExp!F60</f>
        <v>0</v>
      </c>
      <c r="F8" s="41">
        <f>CtroExp!G60</f>
        <v>0</v>
      </c>
      <c r="G8" s="41">
        <f>CtroExp!H60</f>
        <v>0</v>
      </c>
      <c r="H8" s="41">
        <f>CtroExp!I60</f>
        <v>0</v>
      </c>
      <c r="I8" s="41">
        <f>CtroExp!J60</f>
        <v>0</v>
      </c>
      <c r="J8" s="41">
        <f>CtroExp!K60</f>
        <v>0</v>
      </c>
      <c r="K8" s="41">
        <f>CtroExp!L60</f>
        <v>0</v>
      </c>
      <c r="L8" s="41">
        <f>CtroExp!X60</f>
        <v>0</v>
      </c>
      <c r="M8" s="43">
        <f t="shared" si="0"/>
        <v>226926.47</v>
      </c>
      <c r="N8" s="41">
        <f>CtroExp!Z60</f>
        <v>0</v>
      </c>
      <c r="O8" s="41">
        <f>CtroExp!AA60</f>
        <v>233738.55000000002</v>
      </c>
      <c r="P8" s="42">
        <f t="shared" si="1"/>
        <v>460665.02</v>
      </c>
    </row>
    <row r="9" spans="1:16" s="44" customFormat="1" ht="10.5" customHeight="1">
      <c r="A9" s="48" t="s">
        <v>164</v>
      </c>
      <c r="B9" s="41">
        <f>CtroExp!C73</f>
        <v>320174</v>
      </c>
      <c r="C9" s="41">
        <f>CtroExp!D73</f>
        <v>0</v>
      </c>
      <c r="D9" s="41">
        <f>CtroExp!E73</f>
        <v>0</v>
      </c>
      <c r="E9" s="41">
        <f>CtroExp!F73</f>
        <v>0</v>
      </c>
      <c r="F9" s="41">
        <f>CtroExp!G73</f>
        <v>0</v>
      </c>
      <c r="G9" s="41">
        <f>CtroExp!H73</f>
        <v>0</v>
      </c>
      <c r="H9" s="41">
        <f>CtroExp!I73</f>
        <v>0</v>
      </c>
      <c r="I9" s="41">
        <f>CtroExp!J73</f>
        <v>0</v>
      </c>
      <c r="J9" s="41">
        <f>CtroExp!K73</f>
        <v>0</v>
      </c>
      <c r="K9" s="41">
        <f>CtroExp!L73</f>
        <v>0</v>
      </c>
      <c r="L9" s="41">
        <f>CtroExp!X73</f>
        <v>0</v>
      </c>
      <c r="M9" s="43">
        <f t="shared" si="0"/>
        <v>320174</v>
      </c>
      <c r="N9" s="41">
        <f>CtroExp!Z73</f>
        <v>41098.021</v>
      </c>
      <c r="O9" s="41">
        <f>CtroExp!AA73</f>
        <v>115825</v>
      </c>
      <c r="P9" s="42">
        <f t="shared" si="1"/>
        <v>477097.021</v>
      </c>
    </row>
    <row r="10" spans="1:16" s="45" customFormat="1" ht="10.5" customHeight="1">
      <c r="A10" s="42" t="s">
        <v>167</v>
      </c>
      <c r="B10" s="42">
        <f>CtroExp!C86</f>
        <v>54375</v>
      </c>
      <c r="C10" s="42">
        <f>CtroExp!D86</f>
        <v>0</v>
      </c>
      <c r="D10" s="42">
        <f>CtroExp!E86</f>
        <v>0</v>
      </c>
      <c r="E10" s="42">
        <f>CtroExp!F86</f>
        <v>190578</v>
      </c>
      <c r="F10" s="42">
        <f>CtroExp!G86</f>
        <v>0</v>
      </c>
      <c r="G10" s="42">
        <f>CtroExp!H86</f>
        <v>0</v>
      </c>
      <c r="H10" s="42">
        <f>CtroExp!I86</f>
        <v>0</v>
      </c>
      <c r="I10" s="42">
        <f>CtroExp!J86</f>
        <v>0</v>
      </c>
      <c r="J10" s="42">
        <f>CtroExp!K86</f>
        <v>0</v>
      </c>
      <c r="K10" s="42">
        <f>CtroExp!L86</f>
        <v>0</v>
      </c>
      <c r="L10" s="42">
        <f>CtroExp!X86</f>
        <v>0</v>
      </c>
      <c r="M10" s="43">
        <f t="shared" si="0"/>
        <v>244953</v>
      </c>
      <c r="N10" s="42">
        <f>CtroExp!Z86</f>
        <v>30500</v>
      </c>
      <c r="O10" s="42">
        <f>CtroExp!AA86</f>
        <v>72321</v>
      </c>
      <c r="P10" s="42">
        <f t="shared" si="1"/>
        <v>347774</v>
      </c>
    </row>
    <row r="11" spans="1:16" s="44" customFormat="1" ht="10.5" customHeight="1">
      <c r="A11" s="41" t="s">
        <v>12</v>
      </c>
      <c r="B11" s="41">
        <f>CtroExp!C99</f>
        <v>93076</v>
      </c>
      <c r="C11" s="41">
        <f>CtroExp!D99</f>
        <v>0</v>
      </c>
      <c r="D11" s="41">
        <f>CtroExp!E99</f>
        <v>57880</v>
      </c>
      <c r="E11" s="41">
        <f>CtroExp!F99</f>
        <v>0</v>
      </c>
      <c r="F11" s="41">
        <f>CtroExp!G99</f>
        <v>0</v>
      </c>
      <c r="G11" s="41">
        <f>CtroExp!H99</f>
        <v>0</v>
      </c>
      <c r="H11" s="41">
        <f>CtroExp!I99</f>
        <v>0</v>
      </c>
      <c r="I11" s="41">
        <f>CtroExp!J99</f>
        <v>0</v>
      </c>
      <c r="J11" s="41">
        <f>CtroExp!K99</f>
        <v>0</v>
      </c>
      <c r="K11" s="41">
        <f>CtroExp!L99</f>
        <v>0</v>
      </c>
      <c r="L11" s="41">
        <f>CtroExp!X99</f>
        <v>0</v>
      </c>
      <c r="M11" s="43">
        <f t="shared" si="0"/>
        <v>150956</v>
      </c>
      <c r="N11" s="41">
        <f>CtroExp!Z99</f>
        <v>7700</v>
      </c>
      <c r="O11" s="41">
        <f>CtroExp!AA99</f>
        <v>35565</v>
      </c>
      <c r="P11" s="42">
        <f t="shared" si="1"/>
        <v>194221</v>
      </c>
    </row>
    <row r="12" spans="1:16" s="45" customFormat="1" ht="10.5" customHeight="1">
      <c r="A12" s="42" t="s">
        <v>13</v>
      </c>
      <c r="B12" s="42">
        <f>CtroExp!C112</f>
        <v>113836</v>
      </c>
      <c r="C12" s="42">
        <f>CtroExp!D112</f>
        <v>0</v>
      </c>
      <c r="D12" s="42">
        <f>CtroExp!E112</f>
        <v>63150</v>
      </c>
      <c r="E12" s="42">
        <f>CtroExp!F112</f>
        <v>146323</v>
      </c>
      <c r="F12" s="42">
        <f>CtroExp!G112</f>
        <v>0</v>
      </c>
      <c r="G12" s="42">
        <f>CtroExp!H112</f>
        <v>0</v>
      </c>
      <c r="H12" s="42">
        <f>CtroExp!I112</f>
        <v>0</v>
      </c>
      <c r="I12" s="42">
        <f>CtroExp!J112</f>
        <v>0</v>
      </c>
      <c r="J12" s="42">
        <f>CtroExp!K112</f>
        <v>0</v>
      </c>
      <c r="K12" s="42">
        <f>CtroExp!L112</f>
        <v>0</v>
      </c>
      <c r="L12" s="42">
        <f>CtroExp!X112</f>
        <v>0</v>
      </c>
      <c r="M12" s="43">
        <f t="shared" si="0"/>
        <v>323309</v>
      </c>
      <c r="N12" s="42">
        <f>CtroExp!Z112</f>
        <v>0</v>
      </c>
      <c r="O12" s="42">
        <f>CtroExp!AA112</f>
        <v>0</v>
      </c>
      <c r="P12" s="42">
        <f t="shared" si="1"/>
        <v>323309</v>
      </c>
    </row>
    <row r="13" spans="1:16" s="44" customFormat="1" ht="10.5" customHeight="1">
      <c r="A13" s="42" t="s">
        <v>14</v>
      </c>
      <c r="B13" s="41">
        <f>CtroExp!C125</f>
        <v>36000</v>
      </c>
      <c r="C13" s="41">
        <f>CtroExp!D125</f>
        <v>0</v>
      </c>
      <c r="D13" s="41">
        <f>CtroExp!E125</f>
        <v>0</v>
      </c>
      <c r="E13" s="41">
        <f>CtroExp!F125</f>
        <v>0</v>
      </c>
      <c r="F13" s="41">
        <f>CtroExp!G125</f>
        <v>0</v>
      </c>
      <c r="G13" s="41">
        <f>CtroExp!H125</f>
        <v>0</v>
      </c>
      <c r="H13" s="41">
        <f>CtroExp!I125</f>
        <v>0</v>
      </c>
      <c r="I13" s="41">
        <f>CtroExp!J125</f>
        <v>0</v>
      </c>
      <c r="J13" s="41">
        <f>CtroExp!K125</f>
        <v>0</v>
      </c>
      <c r="K13" s="41">
        <f>CtroExp!L125</f>
        <v>0</v>
      </c>
      <c r="L13" s="41">
        <f>CtroExp!X125</f>
        <v>15926</v>
      </c>
      <c r="M13" s="43">
        <f t="shared" si="0"/>
        <v>51926</v>
      </c>
      <c r="N13" s="41">
        <f>CtroExp!Z125</f>
        <v>76685</v>
      </c>
      <c r="O13" s="41">
        <f>CtroExp!AA125</f>
        <v>462341</v>
      </c>
      <c r="P13" s="42">
        <f t="shared" si="1"/>
        <v>590952</v>
      </c>
    </row>
    <row r="14" spans="1:16" s="44" customFormat="1" ht="10.5" customHeight="1">
      <c r="A14" s="41" t="s">
        <v>83</v>
      </c>
      <c r="B14" s="41">
        <f>CtroExp!C138</f>
        <v>166617</v>
      </c>
      <c r="C14" s="41">
        <f>CtroExp!D138</f>
        <v>0</v>
      </c>
      <c r="D14" s="41">
        <f>CtroExp!E138</f>
        <v>0</v>
      </c>
      <c r="E14" s="41">
        <f>CtroExp!F138</f>
        <v>0</v>
      </c>
      <c r="F14" s="41">
        <f>CtroExp!G138</f>
        <v>0</v>
      </c>
      <c r="G14" s="41">
        <f>CtroExp!H138</f>
        <v>0</v>
      </c>
      <c r="H14" s="41">
        <f>CtroExp!I138</f>
        <v>0</v>
      </c>
      <c r="I14" s="41">
        <f>CtroExp!J138</f>
        <v>0</v>
      </c>
      <c r="J14" s="41">
        <f>CtroExp!K138</f>
        <v>0</v>
      </c>
      <c r="K14" s="41">
        <f>CtroExp!L138</f>
        <v>0</v>
      </c>
      <c r="L14" s="41">
        <f>CtroExp!X138</f>
        <v>0</v>
      </c>
      <c r="M14" s="43">
        <f t="shared" si="0"/>
        <v>166617</v>
      </c>
      <c r="N14" s="41">
        <f>CtroExp!Z138</f>
        <v>50000</v>
      </c>
      <c r="O14" s="41">
        <f>CtroExp!AA138</f>
        <v>328378</v>
      </c>
      <c r="P14" s="42">
        <f t="shared" si="1"/>
        <v>544995</v>
      </c>
    </row>
    <row r="15" spans="1:25" s="44" customFormat="1" ht="10.5" customHeight="1">
      <c r="A15" s="48" t="s">
        <v>25</v>
      </c>
      <c r="B15" s="41">
        <f>CtroExp!C151</f>
        <v>303041</v>
      </c>
      <c r="C15" s="41">
        <f>CtroExp!D151</f>
        <v>0</v>
      </c>
      <c r="D15" s="41">
        <f>CtroExp!E151</f>
        <v>54400</v>
      </c>
      <c r="E15" s="41">
        <f>CtroExp!F151</f>
        <v>59868</v>
      </c>
      <c r="F15" s="41">
        <f>CtroExp!G151</f>
        <v>0</v>
      </c>
      <c r="G15" s="41">
        <f>CtroExp!H151</f>
        <v>0</v>
      </c>
      <c r="H15" s="41">
        <f>CtroExp!I151</f>
        <v>0</v>
      </c>
      <c r="I15" s="41">
        <f>CtroExp!J151</f>
        <v>0</v>
      </c>
      <c r="J15" s="41">
        <f>CtroExp!K151</f>
        <v>0</v>
      </c>
      <c r="K15" s="41">
        <f>CtroExp!L151</f>
        <v>0</v>
      </c>
      <c r="L15" s="41">
        <f>CtroExp!X151</f>
        <v>0</v>
      </c>
      <c r="M15" s="43">
        <f t="shared" si="0"/>
        <v>417309</v>
      </c>
      <c r="N15" s="41">
        <f>CtroExp!Z151</f>
        <v>0</v>
      </c>
      <c r="O15" s="41">
        <f>CtroExp!AA151</f>
        <v>0</v>
      </c>
      <c r="P15" s="42">
        <f t="shared" si="1"/>
        <v>417309</v>
      </c>
      <c r="Y15" s="49"/>
    </row>
    <row r="16" spans="1:16" s="44" customFormat="1" ht="10.5" customHeight="1">
      <c r="A16" s="42" t="s">
        <v>84</v>
      </c>
      <c r="B16" s="42">
        <f>CtroExp!C164</f>
        <v>0</v>
      </c>
      <c r="C16" s="42">
        <f>CtroExp!D164</f>
        <v>0</v>
      </c>
      <c r="D16" s="42">
        <f>CtroExp!E164</f>
        <v>0</v>
      </c>
      <c r="E16" s="42">
        <f>CtroExp!F164</f>
        <v>0</v>
      </c>
      <c r="F16" s="42">
        <f>CtroExp!G164</f>
        <v>0</v>
      </c>
      <c r="G16" s="42">
        <f>CtroExp!H164</f>
        <v>0</v>
      </c>
      <c r="H16" s="42">
        <f>CtroExp!I164</f>
        <v>0</v>
      </c>
      <c r="I16" s="42">
        <f>CtroExp!J164</f>
        <v>0</v>
      </c>
      <c r="J16" s="42">
        <f>CtroExp!K164</f>
        <v>0</v>
      </c>
      <c r="K16" s="42">
        <f>CtroExp!L164</f>
        <v>0</v>
      </c>
      <c r="L16" s="42">
        <f>CtroExp!X164</f>
        <v>0</v>
      </c>
      <c r="M16" s="43">
        <f t="shared" si="0"/>
        <v>0</v>
      </c>
      <c r="N16" s="42">
        <f>CtroExp!Z164</f>
        <v>36000</v>
      </c>
      <c r="O16" s="42">
        <f>CtroExp!AA164</f>
        <v>250105.69</v>
      </c>
      <c r="P16" s="42">
        <f t="shared" si="1"/>
        <v>286105.69</v>
      </c>
    </row>
    <row r="17" spans="1:16" s="45" customFormat="1" ht="10.5" customHeight="1">
      <c r="A17" s="48" t="s">
        <v>26</v>
      </c>
      <c r="B17" s="42">
        <f>CtroExp!C177</f>
        <v>383053.77</v>
      </c>
      <c r="C17" s="42">
        <f>CtroExp!D177</f>
        <v>0</v>
      </c>
      <c r="D17" s="42">
        <f>CtroExp!E177</f>
        <v>65448.83</v>
      </c>
      <c r="E17" s="42">
        <f>CtroExp!F177</f>
        <v>90166.35</v>
      </c>
      <c r="F17" s="42">
        <f>CtroExp!G177</f>
        <v>0</v>
      </c>
      <c r="G17" s="42">
        <f>CtroExp!H177</f>
        <v>23687.52</v>
      </c>
      <c r="H17" s="42">
        <f>CtroExp!I177</f>
        <v>0</v>
      </c>
      <c r="I17" s="42">
        <f>CtroExp!J177</f>
        <v>0</v>
      </c>
      <c r="J17" s="42">
        <f>CtroExp!K177</f>
        <v>0</v>
      </c>
      <c r="K17" s="42">
        <f>CtroExp!L177</f>
        <v>0</v>
      </c>
      <c r="L17" s="42">
        <f>CtroExp!X177</f>
        <v>21688.11</v>
      </c>
      <c r="M17" s="43">
        <f t="shared" si="0"/>
        <v>584044.5800000001</v>
      </c>
      <c r="N17" s="42">
        <f>CtroExp!Z177</f>
        <v>0</v>
      </c>
      <c r="O17" s="42">
        <f>CtroExp!AA177</f>
        <v>0</v>
      </c>
      <c r="P17" s="42">
        <f t="shared" si="1"/>
        <v>584044.5800000001</v>
      </c>
    </row>
    <row r="18" spans="1:16" s="44" customFormat="1" ht="10.5" customHeight="1">
      <c r="A18" s="42" t="s">
        <v>103</v>
      </c>
      <c r="B18" s="41">
        <f>CtroExp!C190</f>
        <v>168580</v>
      </c>
      <c r="C18" s="41">
        <f>CtroExp!D190</f>
        <v>0</v>
      </c>
      <c r="D18" s="41">
        <f>CtroExp!E190</f>
        <v>53530</v>
      </c>
      <c r="E18" s="41">
        <f>CtroExp!F190</f>
        <v>0</v>
      </c>
      <c r="F18" s="41">
        <f>CtroExp!G190</f>
        <v>0</v>
      </c>
      <c r="G18" s="41">
        <f>CtroExp!H190</f>
        <v>0</v>
      </c>
      <c r="H18" s="41">
        <f>CtroExp!I190</f>
        <v>0</v>
      </c>
      <c r="I18" s="41">
        <f>CtroExp!J190</f>
        <v>2000</v>
      </c>
      <c r="J18" s="41">
        <f>CtroExp!K190</f>
        <v>0</v>
      </c>
      <c r="K18" s="41">
        <f>CtroExp!L190</f>
        <v>0</v>
      </c>
      <c r="L18" s="41">
        <f>CtroExp!X190</f>
        <v>0</v>
      </c>
      <c r="M18" s="43">
        <f t="shared" si="0"/>
        <v>224110</v>
      </c>
      <c r="N18" s="41">
        <f>CtroExp!Z190</f>
        <v>28000</v>
      </c>
      <c r="O18" s="41">
        <f>CtroExp!AA190</f>
        <v>175505</v>
      </c>
      <c r="P18" s="42">
        <f t="shared" si="1"/>
        <v>427615</v>
      </c>
    </row>
    <row r="19" spans="1:16" s="44" customFormat="1" ht="10.5" customHeight="1">
      <c r="A19" s="41" t="s">
        <v>17</v>
      </c>
      <c r="B19" s="41">
        <f>CtroExp!C203</f>
        <v>468343</v>
      </c>
      <c r="C19" s="41">
        <f>CtroExp!D203</f>
        <v>0</v>
      </c>
      <c r="D19" s="41">
        <f>CtroExp!E203</f>
        <v>0</v>
      </c>
      <c r="E19" s="41">
        <f>CtroExp!F203</f>
        <v>98267</v>
      </c>
      <c r="F19" s="41">
        <f>CtroExp!G203</f>
        <v>0</v>
      </c>
      <c r="G19" s="41">
        <f>CtroExp!H203</f>
        <v>0</v>
      </c>
      <c r="H19" s="41">
        <f>CtroExp!I203</f>
        <v>0</v>
      </c>
      <c r="I19" s="41">
        <f>CtroExp!J203</f>
        <v>0</v>
      </c>
      <c r="J19" s="41">
        <f>CtroExp!K203</f>
        <v>0</v>
      </c>
      <c r="K19" s="41">
        <f>CtroExp!L203</f>
        <v>0</v>
      </c>
      <c r="L19" s="41">
        <f>CtroExp!X203</f>
        <v>0</v>
      </c>
      <c r="M19" s="43">
        <f t="shared" si="0"/>
        <v>566610</v>
      </c>
      <c r="N19" s="41">
        <f>CtroExp!Z203</f>
        <v>0</v>
      </c>
      <c r="O19" s="41">
        <f>CtroExp!AA203</f>
        <v>0</v>
      </c>
      <c r="P19" s="42">
        <f t="shared" si="1"/>
        <v>566610</v>
      </c>
    </row>
    <row r="20" spans="1:16" s="45" customFormat="1" ht="10.5" customHeight="1">
      <c r="A20" s="48" t="s">
        <v>27</v>
      </c>
      <c r="B20" s="42">
        <f>CtroExp!C216</f>
        <v>15750</v>
      </c>
      <c r="C20" s="42">
        <f>CtroExp!D216</f>
        <v>0</v>
      </c>
      <c r="D20" s="42">
        <f>CtroExp!E216</f>
        <v>0</v>
      </c>
      <c r="E20" s="42">
        <f>CtroExp!F216</f>
        <v>3151.75</v>
      </c>
      <c r="F20" s="42">
        <f>CtroExp!G216</f>
        <v>0</v>
      </c>
      <c r="G20" s="42">
        <f>CtroExp!H216</f>
        <v>0</v>
      </c>
      <c r="H20" s="42">
        <f>CtroExp!I216</f>
        <v>0</v>
      </c>
      <c r="I20" s="42">
        <f>CtroExp!J216</f>
        <v>0</v>
      </c>
      <c r="J20" s="42">
        <f>CtroExp!K216</f>
        <v>0</v>
      </c>
      <c r="K20" s="42">
        <f>CtroExp!L216</f>
        <v>0</v>
      </c>
      <c r="L20" s="42">
        <f>CtroExp!X216</f>
        <v>0</v>
      </c>
      <c r="M20" s="43">
        <f t="shared" si="0"/>
        <v>18901.75</v>
      </c>
      <c r="N20" s="42">
        <f>CtroExp!Z216</f>
        <v>0</v>
      </c>
      <c r="O20" s="42">
        <f>CtroExp!AA216</f>
        <v>0</v>
      </c>
      <c r="P20" s="42">
        <f t="shared" si="1"/>
        <v>18901.75</v>
      </c>
    </row>
    <row r="21" spans="1:16" s="44" customFormat="1" ht="10.5" customHeight="1">
      <c r="A21" s="48" t="s">
        <v>55</v>
      </c>
      <c r="B21" s="42">
        <f>CtroExp!C229+CtroExp!C242</f>
        <v>0</v>
      </c>
      <c r="C21" s="42">
        <f>CtroExp!D229+CtroExp!D242</f>
        <v>0</v>
      </c>
      <c r="D21" s="42">
        <f>CtroExp!E229+CtroExp!E242</f>
        <v>0</v>
      </c>
      <c r="E21" s="42">
        <f>CtroExp!F229+CtroExp!F242</f>
        <v>0</v>
      </c>
      <c r="F21" s="42">
        <f>CtroExp!G229+CtroExp!G242</f>
        <v>0</v>
      </c>
      <c r="G21" s="42">
        <f>CtroExp!H229+CtroExp!H242</f>
        <v>0</v>
      </c>
      <c r="H21" s="42">
        <f>CtroExp!I229+CtroExp!I242</f>
        <v>0</v>
      </c>
      <c r="I21" s="42">
        <f>CtroExp!J229+CtroExp!J242</f>
        <v>0</v>
      </c>
      <c r="J21" s="42">
        <f>CtroExp!K229+CtroExp!K242</f>
        <v>0</v>
      </c>
      <c r="K21" s="42">
        <f>CtroExp!L229+CtroExp!L242</f>
        <v>0</v>
      </c>
      <c r="L21" s="42">
        <f>CtroExp!X229+CtroExp!X242</f>
        <v>0</v>
      </c>
      <c r="M21" s="43">
        <f t="shared" si="0"/>
        <v>0</v>
      </c>
      <c r="N21" s="42">
        <f>CtroExp!Z229+CtroExp!Z242</f>
        <v>0</v>
      </c>
      <c r="O21" s="42">
        <f>CtroExp!AA229+CtroExp!AA242</f>
        <v>0</v>
      </c>
      <c r="P21" s="42">
        <f t="shared" si="1"/>
        <v>0</v>
      </c>
    </row>
    <row r="22" spans="1:16" s="44" customFormat="1" ht="10.5" customHeight="1">
      <c r="A22" s="48" t="s">
        <v>220</v>
      </c>
      <c r="B22" s="42">
        <f>CtroExp!C255</f>
        <v>17000</v>
      </c>
      <c r="C22" s="42">
        <f>CtroExp!D255</f>
        <v>0</v>
      </c>
      <c r="D22" s="42">
        <f>CtroExp!E255</f>
        <v>0</v>
      </c>
      <c r="E22" s="42">
        <f>CtroExp!F255</f>
        <v>0</v>
      </c>
      <c r="F22" s="42">
        <f>CtroExp!G255</f>
        <v>0</v>
      </c>
      <c r="G22" s="42">
        <f>CtroExp!H255</f>
        <v>0</v>
      </c>
      <c r="H22" s="42">
        <f>CtroExp!I255</f>
        <v>0</v>
      </c>
      <c r="I22" s="42">
        <f>CtroExp!J255</f>
        <v>0</v>
      </c>
      <c r="J22" s="42">
        <f>CtroExp!K255</f>
        <v>0</v>
      </c>
      <c r="K22" s="42">
        <f>CtroExp!L255</f>
        <v>0</v>
      </c>
      <c r="L22" s="42">
        <f>CtroExp!X255</f>
        <v>0</v>
      </c>
      <c r="M22" s="43">
        <f t="shared" si="0"/>
        <v>17000</v>
      </c>
      <c r="N22" s="42">
        <f>CtroExp!Z255</f>
        <v>10000</v>
      </c>
      <c r="O22" s="42">
        <f>CtroExp!AA255</f>
        <v>101096</v>
      </c>
      <c r="P22" s="42">
        <f t="shared" si="1"/>
        <v>128096</v>
      </c>
    </row>
    <row r="23" spans="1:16" s="44" customFormat="1" ht="10.5" customHeight="1">
      <c r="A23" s="46" t="s">
        <v>165</v>
      </c>
      <c r="B23" s="42">
        <f>CtroExp!C268</f>
        <v>0</v>
      </c>
      <c r="C23" s="42">
        <f>CtroExp!D268</f>
        <v>0</v>
      </c>
      <c r="D23" s="42">
        <f>CtroExp!E268</f>
        <v>0</v>
      </c>
      <c r="E23" s="42">
        <f>CtroExp!F268</f>
        <v>0</v>
      </c>
      <c r="F23" s="42">
        <f>CtroExp!G268</f>
        <v>0</v>
      </c>
      <c r="G23" s="42">
        <f>CtroExp!H268</f>
        <v>0</v>
      </c>
      <c r="H23" s="42">
        <f>CtroExp!I268</f>
        <v>0</v>
      </c>
      <c r="I23" s="42">
        <f>CtroExp!J268</f>
        <v>0</v>
      </c>
      <c r="J23" s="42">
        <f>CtroExp!K268</f>
        <v>0</v>
      </c>
      <c r="K23" s="42">
        <f>CtroExp!L268</f>
        <v>0</v>
      </c>
      <c r="L23" s="42">
        <f>CtroExp!X268</f>
        <v>0</v>
      </c>
      <c r="M23" s="43">
        <f t="shared" si="0"/>
        <v>0</v>
      </c>
      <c r="N23" s="42">
        <f>CtroExp!Z268</f>
        <v>0</v>
      </c>
      <c r="O23" s="42">
        <f>CtroExp!AA268</f>
        <v>0</v>
      </c>
      <c r="P23" s="42">
        <f t="shared" si="1"/>
        <v>0</v>
      </c>
    </row>
    <row r="24" spans="1:16" s="2" customFormat="1" ht="12.75" customHeight="1">
      <c r="A24" s="8" t="s">
        <v>16</v>
      </c>
      <c r="B24" s="8">
        <f aca="true" t="shared" si="2" ref="B24:P24">SUM(B4:B23)</f>
        <v>3613670.9899999998</v>
      </c>
      <c r="C24" s="8">
        <f t="shared" si="2"/>
        <v>0</v>
      </c>
      <c r="D24" s="8">
        <f t="shared" si="2"/>
        <v>294408.83</v>
      </c>
      <c r="E24" s="8">
        <f t="shared" si="2"/>
        <v>595554.1</v>
      </c>
      <c r="F24" s="8">
        <f t="shared" si="2"/>
        <v>0</v>
      </c>
      <c r="G24" s="8">
        <f t="shared" si="2"/>
        <v>23687.52</v>
      </c>
      <c r="H24" s="8">
        <f t="shared" si="2"/>
        <v>0</v>
      </c>
      <c r="I24" s="8">
        <f t="shared" si="2"/>
        <v>2000</v>
      </c>
      <c r="J24" s="8">
        <f t="shared" si="2"/>
        <v>0</v>
      </c>
      <c r="K24" s="8">
        <f t="shared" si="2"/>
        <v>0</v>
      </c>
      <c r="L24" s="8">
        <f t="shared" si="2"/>
        <v>37614.11</v>
      </c>
      <c r="M24" s="52">
        <f t="shared" si="2"/>
        <v>4566935.55</v>
      </c>
      <c r="N24" s="53">
        <f t="shared" si="2"/>
        <v>576936.021</v>
      </c>
      <c r="O24" s="8">
        <f t="shared" si="2"/>
        <v>3413651.5409999997</v>
      </c>
      <c r="P24" s="8">
        <f t="shared" si="2"/>
        <v>8557523.112</v>
      </c>
    </row>
    <row r="25" ht="15.75" customHeight="1">
      <c r="A25" s="92" t="s">
        <v>195</v>
      </c>
    </row>
    <row r="26" spans="1:16" ht="12.75" customHeight="1">
      <c r="A26" s="7" t="s">
        <v>23</v>
      </c>
      <c r="B26" s="105" t="s">
        <v>1</v>
      </c>
      <c r="C26" s="105" t="s">
        <v>2</v>
      </c>
      <c r="D26" s="105" t="s">
        <v>3</v>
      </c>
      <c r="E26" s="105" t="s">
        <v>4</v>
      </c>
      <c r="F26" s="105" t="s">
        <v>112</v>
      </c>
      <c r="G26" s="105" t="s">
        <v>91</v>
      </c>
      <c r="H26" s="105" t="s">
        <v>86</v>
      </c>
      <c r="I26" s="105" t="s">
        <v>89</v>
      </c>
      <c r="J26" s="105" t="s">
        <v>76</v>
      </c>
      <c r="K26" s="105" t="s">
        <v>22</v>
      </c>
      <c r="L26" s="105" t="s">
        <v>77</v>
      </c>
      <c r="M26" s="106" t="s">
        <v>24</v>
      </c>
      <c r="N26" s="105" t="s">
        <v>8</v>
      </c>
      <c r="O26" s="105" t="s">
        <v>19</v>
      </c>
      <c r="P26" s="105" t="s">
        <v>16</v>
      </c>
    </row>
    <row r="27" spans="1:16" s="44" customFormat="1" ht="10.5" customHeight="1">
      <c r="A27" s="103" t="s">
        <v>87</v>
      </c>
      <c r="B27" s="42">
        <f>SUM(CtroExp!C2:C8)</f>
        <v>510446</v>
      </c>
      <c r="C27" s="42">
        <f>SUM(CtroExp!D2:D8)</f>
        <v>0</v>
      </c>
      <c r="D27" s="42">
        <f>SUM(CtroExp!E2:E8)</f>
        <v>44513</v>
      </c>
      <c r="E27" s="42">
        <f>SUM(CtroExp!F2:F8)</f>
        <v>0</v>
      </c>
      <c r="F27" s="42">
        <f>SUM(CtroExp!G2:G8)</f>
        <v>0</v>
      </c>
      <c r="G27" s="42">
        <f>SUM(CtroExp!H2:H8)</f>
        <v>0</v>
      </c>
      <c r="H27" s="42">
        <f>SUM(CtroExp!I2:I8)</f>
        <v>0</v>
      </c>
      <c r="I27" s="42">
        <f>SUM(CtroExp!J2:J8)</f>
        <v>0</v>
      </c>
      <c r="J27" s="42">
        <f>SUM(CtroExp!K2:K8)</f>
        <v>0</v>
      </c>
      <c r="K27" s="42">
        <f>SUM(CtroExp!L2:L8)</f>
        <v>0</v>
      </c>
      <c r="L27" s="42">
        <f>SUM(CtroExp!X2:X8)</f>
        <v>0</v>
      </c>
      <c r="M27" s="43">
        <f aca="true" t="shared" si="3" ref="M27:M46">SUM(B27:L27)</f>
        <v>554959</v>
      </c>
      <c r="N27" s="42">
        <f>SUM(CtroExp!Z2:Z8)</f>
        <v>185528</v>
      </c>
      <c r="O27" s="42">
        <f>SUM(CtroExp!AA2:AA8)</f>
        <v>1030248</v>
      </c>
      <c r="P27" s="42">
        <f>SUM(M27:O27)</f>
        <v>1770735</v>
      </c>
    </row>
    <row r="28" spans="1:16" s="44" customFormat="1" ht="10.5" customHeight="1">
      <c r="A28" s="103" t="s">
        <v>148</v>
      </c>
      <c r="B28" s="42">
        <f>SUM(CtroExp!C15:C21)</f>
        <v>1491058.495</v>
      </c>
      <c r="C28" s="42">
        <f>SUM(CtroExp!D15:D21)</f>
        <v>0</v>
      </c>
      <c r="D28" s="42">
        <f>SUM(CtroExp!E15:E21)</f>
        <v>120940.62</v>
      </c>
      <c r="E28" s="42">
        <f>SUM(CtroExp!F15:F21)</f>
        <v>7200</v>
      </c>
      <c r="F28" s="42">
        <f>SUM(CtroExp!G15:G21)</f>
        <v>0</v>
      </c>
      <c r="G28" s="42">
        <f>SUM(CtroExp!H15:H21)</f>
        <v>0</v>
      </c>
      <c r="H28" s="42">
        <f>SUM(CtroExp!I15:I21)</f>
        <v>0</v>
      </c>
      <c r="I28" s="42">
        <f>SUM(CtroExp!J15:J21)</f>
        <v>17248.35</v>
      </c>
      <c r="J28" s="42">
        <f>SUM(CtroExp!K15:K21)</f>
        <v>0</v>
      </c>
      <c r="K28" s="42">
        <f>SUM(CtroExp!L15:L21)</f>
        <v>0</v>
      </c>
      <c r="L28" s="42">
        <f>SUM(CtroExp!X15:X21)</f>
        <v>0</v>
      </c>
      <c r="M28" s="43">
        <f>SUM(B28:L28)</f>
        <v>1636447.4650000003</v>
      </c>
      <c r="N28" s="42">
        <f>SUM(CtroExp!Z15:Z21)</f>
        <v>836544.3</v>
      </c>
      <c r="O28" s="42">
        <f>SUM(CtroExp!AA15:AA21)</f>
        <v>3514917.2350000003</v>
      </c>
      <c r="P28" s="42">
        <f>SUM(M28:O28)</f>
        <v>5987909.000000001</v>
      </c>
    </row>
    <row r="29" spans="1:16" s="44" customFormat="1" ht="10.5" customHeight="1">
      <c r="A29" s="103" t="s">
        <v>155</v>
      </c>
      <c r="B29" s="42">
        <f>SUM(CtroExp!C28:C34)</f>
        <v>1965755</v>
      </c>
      <c r="C29" s="42">
        <f>SUM(CtroExp!D28:D34)</f>
        <v>0</v>
      </c>
      <c r="D29" s="42">
        <f>SUM(CtroExp!E28:E34)</f>
        <v>464807</v>
      </c>
      <c r="E29" s="42">
        <f>SUM(CtroExp!F28:F34)</f>
        <v>46670.17</v>
      </c>
      <c r="F29" s="42">
        <f>SUM(CtroExp!G28:G34)</f>
        <v>0</v>
      </c>
      <c r="G29" s="42">
        <f>SUM(CtroExp!H28:H34)</f>
        <v>0</v>
      </c>
      <c r="H29" s="42">
        <f>SUM(CtroExp!I28:I34)</f>
        <v>0</v>
      </c>
      <c r="I29" s="42">
        <f>SUM(CtroExp!J28:J34)</f>
        <v>0</v>
      </c>
      <c r="J29" s="42">
        <f>SUM(CtroExp!K28:K34)</f>
        <v>0</v>
      </c>
      <c r="K29" s="42">
        <f>SUM(CtroExp!L28:L34)</f>
        <v>0</v>
      </c>
      <c r="L29" s="42">
        <f>SUM(CtroExp!X28:X34)</f>
        <v>0</v>
      </c>
      <c r="M29" s="43">
        <f t="shared" si="3"/>
        <v>2477232.17</v>
      </c>
      <c r="N29" s="42">
        <f>SUM(CtroExp!Z28:Z34)</f>
        <v>205773</v>
      </c>
      <c r="O29" s="42">
        <f>SUM(CtroExp!AA28:AA34)</f>
        <v>1028208</v>
      </c>
      <c r="P29" s="42">
        <f aca="true" t="shared" si="4" ref="P29:P46">SUM(M29:O29)</f>
        <v>3711213.17</v>
      </c>
    </row>
    <row r="30" spans="1:16" s="44" customFormat="1" ht="10.5" customHeight="1">
      <c r="A30" s="41" t="s">
        <v>10</v>
      </c>
      <c r="B30" s="42">
        <f>SUM(CtroExp!C41:C47)</f>
        <v>1356875.0799999998</v>
      </c>
      <c r="C30" s="42">
        <f>SUM(CtroExp!D41:D47)</f>
        <v>0</v>
      </c>
      <c r="D30" s="42">
        <f>SUM(CtroExp!E41:E47)</f>
        <v>157584</v>
      </c>
      <c r="E30" s="42">
        <f>SUM(CtroExp!F41:F47)</f>
        <v>0</v>
      </c>
      <c r="F30" s="42">
        <f>SUM(CtroExp!G41:G47)</f>
        <v>0</v>
      </c>
      <c r="G30" s="42">
        <f>SUM(CtroExp!H41:H47)</f>
        <v>0</v>
      </c>
      <c r="H30" s="42">
        <f>SUM(CtroExp!I41:I47)</f>
        <v>0</v>
      </c>
      <c r="I30" s="42">
        <f>SUM(CtroExp!J41:J47)</f>
        <v>0</v>
      </c>
      <c r="J30" s="42">
        <f>SUM(CtroExp!K41:K47)</f>
        <v>0</v>
      </c>
      <c r="K30" s="42">
        <f>SUM(CtroExp!L41:L47)</f>
        <v>0</v>
      </c>
      <c r="L30" s="42">
        <f>SUM(CtroExp!X41:X47)</f>
        <v>0</v>
      </c>
      <c r="M30" s="43">
        <f t="shared" si="3"/>
        <v>1514459.0799999998</v>
      </c>
      <c r="N30" s="42">
        <f>SUM(CtroExp!Z41:Z47)</f>
        <v>833585</v>
      </c>
      <c r="O30" s="42">
        <f>SUM(CtroExp!AA41:AA47)</f>
        <v>4923169.572000001</v>
      </c>
      <c r="P30" s="42">
        <f t="shared" si="4"/>
        <v>7271213.652000001</v>
      </c>
    </row>
    <row r="31" spans="1:16" s="44" customFormat="1" ht="10.5" customHeight="1">
      <c r="A31" s="41" t="s">
        <v>178</v>
      </c>
      <c r="B31" s="42">
        <f>SUM(CtroExp!C54:C60)</f>
        <v>1847035.78</v>
      </c>
      <c r="C31" s="42">
        <f>SUM(CtroExp!D54:D60)</f>
        <v>0</v>
      </c>
      <c r="D31" s="42">
        <f>SUM(CtroExp!E54:E60)</f>
        <v>259446.395</v>
      </c>
      <c r="E31" s="42">
        <f>SUM(CtroExp!F54:F60)</f>
        <v>107959.34</v>
      </c>
      <c r="F31" s="42">
        <f>SUM(CtroExp!G54:G60)</f>
        <v>0</v>
      </c>
      <c r="G31" s="42">
        <f>SUM(CtroExp!H54:H60)</f>
        <v>0</v>
      </c>
      <c r="H31" s="42">
        <f>SUM(CtroExp!I54:I60)</f>
        <v>0</v>
      </c>
      <c r="I31" s="42">
        <f>SUM(CtroExp!J54:J60)</f>
        <v>0</v>
      </c>
      <c r="J31" s="42">
        <f>SUM(CtroExp!K54:K60)</f>
        <v>0</v>
      </c>
      <c r="K31" s="42">
        <f>SUM(CtroExp!L54:L60)</f>
        <v>0</v>
      </c>
      <c r="L31" s="42">
        <f>SUM(CtroExp!X54:X60)</f>
        <v>0</v>
      </c>
      <c r="M31" s="89">
        <f t="shared" si="3"/>
        <v>2214441.5149999997</v>
      </c>
      <c r="N31" s="42">
        <f>SUM(CtroExp!Z54:Z60)</f>
        <v>198499</v>
      </c>
      <c r="O31" s="42">
        <f>SUM(CtroExp!AA54:AA60)</f>
        <v>1333618.175</v>
      </c>
      <c r="P31" s="88">
        <f t="shared" si="4"/>
        <v>3746558.6899999995</v>
      </c>
    </row>
    <row r="32" spans="1:16" s="44" customFormat="1" ht="10.5" customHeight="1">
      <c r="A32" s="42" t="s">
        <v>164</v>
      </c>
      <c r="B32" s="42">
        <f>SUM(CtroExp!C67:C73)</f>
        <v>981517</v>
      </c>
      <c r="C32" s="42">
        <f>SUM(CtroExp!D67:D73)</f>
        <v>0</v>
      </c>
      <c r="D32" s="42">
        <f>SUM(CtroExp!E67:E73)</f>
        <v>0</v>
      </c>
      <c r="E32" s="42">
        <f>SUM(CtroExp!F67:F73)</f>
        <v>15700</v>
      </c>
      <c r="F32" s="42">
        <f>SUM(CtroExp!G67:G73)</f>
        <v>0</v>
      </c>
      <c r="G32" s="42">
        <f>SUM(CtroExp!H67:H73)</f>
        <v>0</v>
      </c>
      <c r="H32" s="42">
        <f>SUM(CtroExp!I67:I73)</f>
        <v>0</v>
      </c>
      <c r="I32" s="42">
        <f>SUM(CtroExp!J67:J73)</f>
        <v>0</v>
      </c>
      <c r="J32" s="42">
        <f>SUM(CtroExp!K67:K73)</f>
        <v>0</v>
      </c>
      <c r="K32" s="42">
        <f>SUM(CtroExp!L67:L73)</f>
        <v>0</v>
      </c>
      <c r="L32" s="42">
        <f>SUM(CtroExp!X67:X73)</f>
        <v>0</v>
      </c>
      <c r="M32" s="55">
        <f t="shared" si="3"/>
        <v>997217</v>
      </c>
      <c r="N32" s="42">
        <f>SUM(CtroExp!Z67:Z73)</f>
        <v>230833.021</v>
      </c>
      <c r="O32" s="42">
        <f>SUM(CtroExp!AA67:AA73)</f>
        <v>551268</v>
      </c>
      <c r="P32" s="42">
        <f t="shared" si="4"/>
        <v>1779318.021</v>
      </c>
    </row>
    <row r="33" spans="1:16" s="45" customFormat="1" ht="10.5" customHeight="1">
      <c r="A33" s="42" t="s">
        <v>167</v>
      </c>
      <c r="B33" s="42">
        <f>SUM(CtroExp!C85:C85)</f>
        <v>71008</v>
      </c>
      <c r="C33" s="42">
        <f>SUM(CtroExp!D85:D85)</f>
        <v>0</v>
      </c>
      <c r="D33" s="42">
        <f>SUM(CtroExp!E85:E85)</f>
        <v>0</v>
      </c>
      <c r="E33" s="42">
        <f>SUM(CtroExp!F85:F85)</f>
        <v>184900</v>
      </c>
      <c r="F33" s="42">
        <f>SUM(CtroExp!G85:G85)</f>
        <v>0</v>
      </c>
      <c r="G33" s="42">
        <f>SUM(CtroExp!H85:H85)</f>
        <v>0</v>
      </c>
      <c r="H33" s="42">
        <f>SUM(CtroExp!I85:I85)</f>
        <v>0</v>
      </c>
      <c r="I33" s="42">
        <f>SUM(CtroExp!J85:J85)</f>
        <v>0</v>
      </c>
      <c r="J33" s="42">
        <f>SUM(CtroExp!K85:K85)</f>
        <v>0</v>
      </c>
      <c r="K33" s="42">
        <f>SUM(CtroExp!L85:L85)</f>
        <v>0</v>
      </c>
      <c r="L33" s="42">
        <f>SUM(CtroExp!X85:X85)</f>
        <v>0</v>
      </c>
      <c r="M33" s="43">
        <f t="shared" si="3"/>
        <v>255908</v>
      </c>
      <c r="N33" s="42">
        <f>SUM(CtroExp!Z85:Z85)</f>
        <v>17739.484</v>
      </c>
      <c r="O33" s="42">
        <f>SUM(CtroExp!AA85:AA85)</f>
        <v>16853.73</v>
      </c>
      <c r="P33" s="42">
        <f t="shared" si="4"/>
        <v>290501.214</v>
      </c>
    </row>
    <row r="34" spans="1:16" s="44" customFormat="1" ht="10.5" customHeight="1">
      <c r="A34" s="41" t="s">
        <v>12</v>
      </c>
      <c r="B34" s="42">
        <f>SUM(CtroExp!C93:C99)</f>
        <v>569785</v>
      </c>
      <c r="C34" s="42">
        <f>SUM(CtroExp!D93:D99)</f>
        <v>0</v>
      </c>
      <c r="D34" s="42">
        <f>SUM(CtroExp!E93:E99)</f>
        <v>414913.97000000003</v>
      </c>
      <c r="E34" s="42">
        <f>SUM(CtroExp!F93:F99)</f>
        <v>0</v>
      </c>
      <c r="F34" s="42">
        <f>SUM(CtroExp!G93:G99)</f>
        <v>0</v>
      </c>
      <c r="G34" s="42">
        <f>SUM(CtroExp!H93:H99)</f>
        <v>0</v>
      </c>
      <c r="H34" s="42">
        <f>SUM(CtroExp!I93:I99)</f>
        <v>0</v>
      </c>
      <c r="I34" s="42">
        <f>SUM(CtroExp!J93:J99)</f>
        <v>0</v>
      </c>
      <c r="J34" s="42">
        <f>SUM(CtroExp!K93:K99)</f>
        <v>0</v>
      </c>
      <c r="K34" s="42">
        <f>SUM(CtroExp!L93:L99)</f>
        <v>0</v>
      </c>
      <c r="L34" s="42">
        <f>SUM(CtroExp!X93:X99)</f>
        <v>0</v>
      </c>
      <c r="M34" s="43">
        <f t="shared" si="3"/>
        <v>984698.97</v>
      </c>
      <c r="N34" s="42">
        <f>SUM(CtroExp!Z93:Z99)</f>
        <v>61213.090000000004</v>
      </c>
      <c r="O34" s="42">
        <f>SUM(CtroExp!AA93:AA99)</f>
        <v>461363.03</v>
      </c>
      <c r="P34" s="42">
        <f t="shared" si="4"/>
        <v>1507275.0899999999</v>
      </c>
    </row>
    <row r="35" spans="1:16" s="44" customFormat="1" ht="10.5" customHeight="1">
      <c r="A35" s="42" t="s">
        <v>13</v>
      </c>
      <c r="B35" s="42">
        <f>SUM(CtroExp!C106:C112)</f>
        <v>810518</v>
      </c>
      <c r="C35" s="42">
        <f>SUM(CtroExp!D106:D112)</f>
        <v>20924</v>
      </c>
      <c r="D35" s="42">
        <f>SUM(CtroExp!E106:E112)</f>
        <v>479150</v>
      </c>
      <c r="E35" s="42">
        <f>SUM(CtroExp!F106:F112)</f>
        <v>527213</v>
      </c>
      <c r="F35" s="42">
        <f>SUM(CtroExp!G106:G112)</f>
        <v>0</v>
      </c>
      <c r="G35" s="42">
        <f>SUM(CtroExp!H106:H112)</f>
        <v>0</v>
      </c>
      <c r="H35" s="42">
        <f>SUM(CtroExp!I106:I112)</f>
        <v>0</v>
      </c>
      <c r="I35" s="42">
        <f>SUM(CtroExp!J106:J112)</f>
        <v>0</v>
      </c>
      <c r="J35" s="42">
        <f>SUM(CtroExp!K106:K112)</f>
        <v>0</v>
      </c>
      <c r="K35" s="42">
        <f>SUM(CtroExp!L106:L112)</f>
        <v>0</v>
      </c>
      <c r="L35" s="42">
        <f>SUM(CtroExp!X106:X112)</f>
        <v>0</v>
      </c>
      <c r="M35" s="43">
        <f t="shared" si="3"/>
        <v>1837805</v>
      </c>
      <c r="N35" s="42">
        <f>SUM(CtroExp!Z106:Z112)</f>
        <v>11340</v>
      </c>
      <c r="O35" s="42">
        <f>SUM(CtroExp!AA106:AA112)</f>
        <v>0</v>
      </c>
      <c r="P35" s="42">
        <f t="shared" si="4"/>
        <v>1849145</v>
      </c>
    </row>
    <row r="36" spans="1:16" s="44" customFormat="1" ht="10.5" customHeight="1">
      <c r="A36" s="41" t="s">
        <v>14</v>
      </c>
      <c r="B36" s="42">
        <f>SUM(CtroExp!C119:C125)</f>
        <v>527881</v>
      </c>
      <c r="C36" s="42">
        <f>SUM(CtroExp!D119:D125)</f>
        <v>0</v>
      </c>
      <c r="D36" s="42">
        <f>SUM(CtroExp!E119:E125)</f>
        <v>0</v>
      </c>
      <c r="E36" s="42">
        <f>SUM(CtroExp!F119:F125)</f>
        <v>0</v>
      </c>
      <c r="F36" s="42">
        <f>SUM(CtroExp!G119:G125)</f>
        <v>0</v>
      </c>
      <c r="G36" s="42">
        <f>SUM(CtroExp!H119:H125)</f>
        <v>0</v>
      </c>
      <c r="H36" s="42">
        <f>SUM(CtroExp!I119:I125)</f>
        <v>0</v>
      </c>
      <c r="I36" s="42">
        <f>SUM(CtroExp!J119:J125)</f>
        <v>0</v>
      </c>
      <c r="J36" s="42">
        <f>SUM(CtroExp!K119:K125)</f>
        <v>0</v>
      </c>
      <c r="K36" s="42">
        <f>SUM(CtroExp!L119:L125)</f>
        <v>0</v>
      </c>
      <c r="L36" s="42">
        <f>SUM(CtroExp!X119:X125)</f>
        <v>15926</v>
      </c>
      <c r="M36" s="43">
        <f t="shared" si="3"/>
        <v>543807</v>
      </c>
      <c r="N36" s="42">
        <f>SUM(CtroExp!Z119:Z125)</f>
        <v>462422</v>
      </c>
      <c r="O36" s="42">
        <f>SUM(CtroExp!AA119:AA125)</f>
        <v>2356010</v>
      </c>
      <c r="P36" s="42">
        <f t="shared" si="4"/>
        <v>3362239</v>
      </c>
    </row>
    <row r="37" spans="1:16" s="44" customFormat="1" ht="10.5" customHeight="1">
      <c r="A37" s="41" t="s">
        <v>83</v>
      </c>
      <c r="B37" s="42">
        <f>SUM(CtroExp!C132:C138)</f>
        <v>809707</v>
      </c>
      <c r="C37" s="42">
        <f>SUM(CtroExp!D132:D138)</f>
        <v>0</v>
      </c>
      <c r="D37" s="42">
        <f>SUM(CtroExp!E132:E138)</f>
        <v>159500</v>
      </c>
      <c r="E37" s="42">
        <f>SUM(CtroExp!F132:F138)</f>
        <v>0</v>
      </c>
      <c r="F37" s="42">
        <f>SUM(CtroExp!G132:G138)</f>
        <v>0</v>
      </c>
      <c r="G37" s="42">
        <f>SUM(CtroExp!H132:H138)</f>
        <v>0</v>
      </c>
      <c r="H37" s="42">
        <f>SUM(CtroExp!I132:I138)</f>
        <v>0</v>
      </c>
      <c r="I37" s="42">
        <f>SUM(CtroExp!J132:J138)</f>
        <v>0</v>
      </c>
      <c r="J37" s="42">
        <f>SUM(CtroExp!K132:K138)</f>
        <v>0</v>
      </c>
      <c r="K37" s="42">
        <f>SUM(CtroExp!L132:L138)</f>
        <v>0</v>
      </c>
      <c r="L37" s="42">
        <f>SUM(CtroExp!X132:X138)</f>
        <v>0</v>
      </c>
      <c r="M37" s="43">
        <f t="shared" si="3"/>
        <v>969207</v>
      </c>
      <c r="N37" s="42">
        <f>SUM(CtroExp!Z132:Z138)</f>
        <v>269980</v>
      </c>
      <c r="O37" s="42">
        <f>SUM(CtroExp!AA132:AA138)</f>
        <v>1672544</v>
      </c>
      <c r="P37" s="42">
        <f t="shared" si="4"/>
        <v>2911731</v>
      </c>
    </row>
    <row r="38" spans="1:16" s="44" customFormat="1" ht="10.5" customHeight="1">
      <c r="A38" s="47" t="s">
        <v>25</v>
      </c>
      <c r="B38" s="42">
        <f>SUM(CtroExp!C145:C151)</f>
        <v>1503150</v>
      </c>
      <c r="C38" s="42">
        <f>SUM(CtroExp!D145:D151)</f>
        <v>95097</v>
      </c>
      <c r="D38" s="42">
        <f>SUM(CtroExp!E145:E151)</f>
        <v>482196</v>
      </c>
      <c r="E38" s="42">
        <f>SUM(CtroExp!F145:F151)</f>
        <v>59868</v>
      </c>
      <c r="F38" s="42">
        <f>SUM(CtroExp!G145:G151)</f>
        <v>0</v>
      </c>
      <c r="G38" s="42">
        <f>SUM(CtroExp!H145:H151)</f>
        <v>0</v>
      </c>
      <c r="H38" s="42">
        <f>SUM(CtroExp!I145:I151)</f>
        <v>0</v>
      </c>
      <c r="I38" s="42">
        <f>SUM(CtroExp!J145:J151)</f>
        <v>0</v>
      </c>
      <c r="J38" s="42">
        <f>SUM(CtroExp!K145:K151)</f>
        <v>0</v>
      </c>
      <c r="K38" s="42">
        <f>SUM(CtroExp!L145:L151)</f>
        <v>0</v>
      </c>
      <c r="L38" s="42">
        <f>SUM(CtroExp!X145:X151)</f>
        <v>0</v>
      </c>
      <c r="M38" s="43">
        <f t="shared" si="3"/>
        <v>2140311</v>
      </c>
      <c r="N38" s="42">
        <f>SUM(CtroExp!Z145:Z151)</f>
        <v>0</v>
      </c>
      <c r="O38" s="42">
        <f>SUM(CtroExp!AA145:AA151)</f>
        <v>0</v>
      </c>
      <c r="P38" s="42">
        <f t="shared" si="4"/>
        <v>2140311</v>
      </c>
    </row>
    <row r="39" spans="1:16" s="44" customFormat="1" ht="10.5" customHeight="1">
      <c r="A39" s="42" t="s">
        <v>84</v>
      </c>
      <c r="B39" s="42">
        <f>SUM(CtroExp!C158:C164)</f>
        <v>0</v>
      </c>
      <c r="C39" s="42">
        <f>SUM(CtroExp!D158:D164)</f>
        <v>0</v>
      </c>
      <c r="D39" s="42">
        <f>SUM(CtroExp!E158:E164)</f>
        <v>0</v>
      </c>
      <c r="E39" s="42">
        <f>SUM(CtroExp!F158:F164)</f>
        <v>105729.39</v>
      </c>
      <c r="F39" s="42">
        <f>SUM(CtroExp!G158:G164)</f>
        <v>0</v>
      </c>
      <c r="G39" s="42">
        <f>SUM(CtroExp!H158:H164)</f>
        <v>0</v>
      </c>
      <c r="H39" s="42">
        <f>SUM(CtroExp!I158:I164)</f>
        <v>0</v>
      </c>
      <c r="I39" s="42">
        <f>SUM(CtroExp!J158:J164)</f>
        <v>0</v>
      </c>
      <c r="J39" s="42">
        <f>SUM(CtroExp!K158:K164)</f>
        <v>0</v>
      </c>
      <c r="K39" s="42">
        <f>SUM(CtroExp!L158:L164)</f>
        <v>0</v>
      </c>
      <c r="L39" s="42">
        <f>SUM(CtroExp!X158:X164)</f>
        <v>0</v>
      </c>
      <c r="M39" s="43">
        <f t="shared" si="3"/>
        <v>105729.39</v>
      </c>
      <c r="N39" s="42">
        <f>SUM(CtroExp!Z158:Z164)</f>
        <v>255070.285</v>
      </c>
      <c r="O39" s="42">
        <f>SUM(CtroExp!AA158:AA164)</f>
        <v>1517679.96</v>
      </c>
      <c r="P39" s="42">
        <f t="shared" si="4"/>
        <v>1878479.635</v>
      </c>
    </row>
    <row r="40" spans="1:16" s="45" customFormat="1" ht="10.5" customHeight="1">
      <c r="A40" s="46" t="s">
        <v>26</v>
      </c>
      <c r="B40" s="42">
        <f>SUM(CtroExp!C171:C177)</f>
        <v>1846756.545</v>
      </c>
      <c r="C40" s="42">
        <f>SUM(CtroExp!D171:D177)</f>
        <v>0</v>
      </c>
      <c r="D40" s="42">
        <f>SUM(CtroExp!E171:E177)</f>
        <v>496750.21</v>
      </c>
      <c r="E40" s="42">
        <f>SUM(CtroExp!F171:F177)</f>
        <v>187134.66</v>
      </c>
      <c r="F40" s="42">
        <f>SUM(CtroExp!G171:G177)</f>
        <v>0</v>
      </c>
      <c r="G40" s="42">
        <f>SUM(CtroExp!H171:H177)</f>
        <v>121342.15500000001</v>
      </c>
      <c r="H40" s="42">
        <f>SUM(CtroExp!I171:I177)</f>
        <v>0</v>
      </c>
      <c r="I40" s="42">
        <f>SUM(CtroExp!J171:J177)</f>
        <v>0</v>
      </c>
      <c r="J40" s="42">
        <f>SUM(CtroExp!K171:K177)</f>
        <v>0</v>
      </c>
      <c r="K40" s="42">
        <f>SUM(CtroExp!L171:L177)</f>
        <v>0</v>
      </c>
      <c r="L40" s="42">
        <f>SUM(CtroExp!X171:X177)</f>
        <v>89677.19499999999</v>
      </c>
      <c r="M40" s="43">
        <f t="shared" si="3"/>
        <v>2741660.7649999997</v>
      </c>
      <c r="N40" s="42">
        <f>SUM(CtroExp!Z171:Z177)</f>
        <v>0</v>
      </c>
      <c r="O40" s="42">
        <f>SUM(CtroExp!AA171:AA177)</f>
        <v>0</v>
      </c>
      <c r="P40" s="42">
        <f t="shared" si="4"/>
        <v>2741660.7649999997</v>
      </c>
    </row>
    <row r="41" spans="1:16" s="44" customFormat="1" ht="10.5" customHeight="1">
      <c r="A41" s="41" t="s">
        <v>103</v>
      </c>
      <c r="B41" s="42">
        <f>SUM(CtroExp!C184:C190)</f>
        <v>1158512</v>
      </c>
      <c r="C41" s="42">
        <f>SUM(CtroExp!D184:D190)</f>
        <v>0</v>
      </c>
      <c r="D41" s="42">
        <f>SUM(CtroExp!E184:E190)</f>
        <v>296300</v>
      </c>
      <c r="E41" s="42">
        <f>SUM(CtroExp!F184:F190)</f>
        <v>0</v>
      </c>
      <c r="F41" s="42">
        <f>SUM(CtroExp!G184:G190)</f>
        <v>0</v>
      </c>
      <c r="G41" s="42">
        <f>SUM(CtroExp!H184:H190)</f>
        <v>0</v>
      </c>
      <c r="H41" s="42">
        <f>SUM(CtroExp!I184:I190)</f>
        <v>0</v>
      </c>
      <c r="I41" s="42">
        <f>SUM(CtroExp!J184:J190)</f>
        <v>7800</v>
      </c>
      <c r="J41" s="42">
        <f>SUM(CtroExp!K184:K190)</f>
        <v>0</v>
      </c>
      <c r="K41" s="42">
        <f>SUM(CtroExp!L184:L190)</f>
        <v>0</v>
      </c>
      <c r="L41" s="42">
        <f>SUM(CtroExp!X184:X190)</f>
        <v>0</v>
      </c>
      <c r="M41" s="43">
        <f t="shared" si="3"/>
        <v>1462612</v>
      </c>
      <c r="N41" s="42">
        <f>SUM(CtroExp!Z184:Z190)</f>
        <v>140486</v>
      </c>
      <c r="O41" s="42">
        <f>SUM(CtroExp!AA184:AA190)</f>
        <v>1155098</v>
      </c>
      <c r="P41" s="42">
        <f t="shared" si="4"/>
        <v>2758196</v>
      </c>
    </row>
    <row r="42" spans="1:16" s="44" customFormat="1" ht="10.5" customHeight="1">
      <c r="A42" s="41" t="s">
        <v>175</v>
      </c>
      <c r="B42" s="42">
        <f>SUM(CtroExp!C197:C203)</f>
        <v>2595498</v>
      </c>
      <c r="C42" s="42">
        <f>SUM(CtroExp!D197:D203)</f>
        <v>0</v>
      </c>
      <c r="D42" s="42">
        <f>SUM(CtroExp!E197:E203)</f>
        <v>337886</v>
      </c>
      <c r="E42" s="42">
        <f>SUM(CtroExp!F197:F203)</f>
        <v>365141</v>
      </c>
      <c r="F42" s="42">
        <f>SUM(CtroExp!G197:G203)</f>
        <v>0</v>
      </c>
      <c r="G42" s="42">
        <f>SUM(CtroExp!H197:H203)</f>
        <v>0</v>
      </c>
      <c r="H42" s="42">
        <f>SUM(CtroExp!I197:I203)</f>
        <v>0</v>
      </c>
      <c r="I42" s="42">
        <f>SUM(CtroExp!J197:J203)</f>
        <v>8250</v>
      </c>
      <c r="J42" s="42">
        <f>SUM(CtroExp!K197:K203)</f>
        <v>0</v>
      </c>
      <c r="K42" s="42">
        <f>SUM(CtroExp!L197:L203)</f>
        <v>0</v>
      </c>
      <c r="L42" s="42">
        <f>SUM(CtroExp!X197:X203)</f>
        <v>0</v>
      </c>
      <c r="M42" s="43">
        <f t="shared" si="3"/>
        <v>3306775</v>
      </c>
      <c r="N42" s="42">
        <f>SUM(CtroExp!Z197:Z203)</f>
        <v>0</v>
      </c>
      <c r="O42" s="42">
        <f>SUM(CtroExp!AA197:AA203)</f>
        <v>0</v>
      </c>
      <c r="P42" s="42">
        <f t="shared" si="4"/>
        <v>3306775</v>
      </c>
    </row>
    <row r="43" spans="1:16" s="44" customFormat="1" ht="10.5" customHeight="1">
      <c r="A43" s="46" t="s">
        <v>27</v>
      </c>
      <c r="B43" s="42">
        <f>SUM(CtroExp!C210:C216)</f>
        <v>58550</v>
      </c>
      <c r="C43" s="42">
        <f>SUM(CtroExp!D210:D216)</f>
        <v>32166</v>
      </c>
      <c r="D43" s="42">
        <f>SUM(CtroExp!E210:E216)</f>
        <v>26250</v>
      </c>
      <c r="E43" s="42">
        <f>SUM(CtroExp!F210:F216)</f>
        <v>3151.75</v>
      </c>
      <c r="F43" s="42">
        <f>SUM(CtroExp!G210:G216)</f>
        <v>0</v>
      </c>
      <c r="G43" s="42">
        <f>SUM(CtroExp!H210:H216)</f>
        <v>0</v>
      </c>
      <c r="H43" s="42">
        <f>SUM(CtroExp!I210:I216)</f>
        <v>0</v>
      </c>
      <c r="I43" s="42">
        <f>SUM(CtroExp!J210:J216)</f>
        <v>27500</v>
      </c>
      <c r="J43" s="42">
        <f>SUM(CtroExp!K210:K216)</f>
        <v>0</v>
      </c>
      <c r="K43" s="42">
        <f>SUM(CtroExp!L210:L216)</f>
        <v>0</v>
      </c>
      <c r="L43" s="42">
        <f>SUM(CtroExp!X210:X216)</f>
        <v>0</v>
      </c>
      <c r="M43" s="43">
        <f t="shared" si="3"/>
        <v>147617.75</v>
      </c>
      <c r="N43" s="42">
        <f>SUM(CtroExp!Z210:Z216)</f>
        <v>0</v>
      </c>
      <c r="O43" s="42">
        <f>SUM(CtroExp!AA210:AA216)</f>
        <v>0</v>
      </c>
      <c r="P43" s="42">
        <f t="shared" si="4"/>
        <v>147617.75</v>
      </c>
    </row>
    <row r="44" spans="1:16" s="44" customFormat="1" ht="10.5" customHeight="1">
      <c r="A44" s="46" t="s">
        <v>55</v>
      </c>
      <c r="B44" s="42">
        <f>SUM(CtroExp!C223:C229)+SUM(CtroExp!C236:C242)</f>
        <v>0</v>
      </c>
      <c r="C44" s="42">
        <f>SUM(CtroExp!D223:D229)+SUM(CtroExp!D236:D242)</f>
        <v>0</v>
      </c>
      <c r="D44" s="42">
        <f>SUM(CtroExp!E223:E229)+SUM(CtroExp!E236:E242)</f>
        <v>62742</v>
      </c>
      <c r="E44" s="42">
        <f>SUM(CtroExp!F223:F229)+SUM(CtroExp!F236:F242)</f>
        <v>0</v>
      </c>
      <c r="F44" s="42">
        <f>SUM(CtroExp!G223:G229)+SUM(CtroExp!G236:G242)</f>
        <v>0</v>
      </c>
      <c r="G44" s="42">
        <f>SUM(CtroExp!H223:H229)+SUM(CtroExp!H236:H242)</f>
        <v>0</v>
      </c>
      <c r="H44" s="42">
        <f>SUM(CtroExp!I223:I229)+SUM(CtroExp!I236:I242)</f>
        <v>0</v>
      </c>
      <c r="I44" s="42">
        <f>SUM(CtroExp!J223:J229)+SUM(CtroExp!J236:J242)</f>
        <v>0</v>
      </c>
      <c r="J44" s="42">
        <f>SUM(CtroExp!K223:K229)+SUM(CtroExp!K236:K242)</f>
        <v>0</v>
      </c>
      <c r="K44" s="42">
        <f>SUM(CtroExp!L223:L229)+SUM(CtroExp!L236:L242)</f>
        <v>0</v>
      </c>
      <c r="L44" s="42">
        <f>SUM(CtroExp!X223:X229)+SUM(CtroExp!X236:X242)</f>
        <v>0</v>
      </c>
      <c r="M44" s="43">
        <f t="shared" si="3"/>
        <v>62742</v>
      </c>
      <c r="N44" s="42">
        <f>SUM(CtroExp!Z223:Z229)+SUM(CtroExp!Z236:Z242)</f>
        <v>0</v>
      </c>
      <c r="O44" s="42">
        <f>SUM(CtroExp!AA223:AA229)+SUM(CtroExp!AA236:AA242)</f>
        <v>0</v>
      </c>
      <c r="P44" s="42">
        <f t="shared" si="4"/>
        <v>62742</v>
      </c>
    </row>
    <row r="45" spans="1:16" s="44" customFormat="1" ht="10.5" customHeight="1">
      <c r="A45" s="48" t="s">
        <v>151</v>
      </c>
      <c r="B45" s="42">
        <f>SUM(CtroExp!C249:C255)</f>
        <v>17000</v>
      </c>
      <c r="C45" s="42">
        <f>SUM(CtroExp!D249:D255)</f>
        <v>0</v>
      </c>
      <c r="D45" s="42">
        <f>SUM(CtroExp!E249:E255)</f>
        <v>0</v>
      </c>
      <c r="E45" s="42">
        <f>SUM(CtroExp!F249:F255)</f>
        <v>0</v>
      </c>
      <c r="F45" s="42">
        <f>SUM(CtroExp!G249:G255)</f>
        <v>0</v>
      </c>
      <c r="G45" s="42">
        <f>SUM(CtroExp!H249:H255)</f>
        <v>0</v>
      </c>
      <c r="H45" s="42">
        <f>SUM(CtroExp!I249:I255)</f>
        <v>0</v>
      </c>
      <c r="I45" s="42">
        <f>SUM(CtroExp!J249:J255)</f>
        <v>0</v>
      </c>
      <c r="J45" s="42">
        <f>SUM(CtroExp!K249:K255)</f>
        <v>0</v>
      </c>
      <c r="K45" s="42">
        <f>SUM(CtroExp!L249:L255)</f>
        <v>0</v>
      </c>
      <c r="L45" s="42">
        <f>SUM(CtroExp!X249:X255)</f>
        <v>0</v>
      </c>
      <c r="M45" s="43">
        <f t="shared" si="3"/>
        <v>17000</v>
      </c>
      <c r="N45" s="42">
        <f>SUM(CtroExp!Z249:Z255)</f>
        <v>10000</v>
      </c>
      <c r="O45" s="42">
        <f>SUM(CtroExp!AA249:AA255)</f>
        <v>185381</v>
      </c>
      <c r="P45" s="42">
        <f t="shared" si="4"/>
        <v>212381</v>
      </c>
    </row>
    <row r="46" spans="1:16" s="44" customFormat="1" ht="10.5" customHeight="1">
      <c r="A46" s="46" t="s">
        <v>140</v>
      </c>
      <c r="B46" s="42">
        <f>SUM(CtroExp!C262:C268)</f>
        <v>0</v>
      </c>
      <c r="C46" s="42">
        <f>SUM(CtroExp!D262:D268)</f>
        <v>0</v>
      </c>
      <c r="D46" s="42">
        <f>SUM(CtroExp!E262:E268)</f>
        <v>16474.01</v>
      </c>
      <c r="E46" s="42">
        <f>SUM(CtroExp!F262:F268)</f>
        <v>67305.98999999999</v>
      </c>
      <c r="F46" s="42">
        <f>SUM(CtroExp!G262:G268)</f>
        <v>0</v>
      </c>
      <c r="G46" s="42">
        <f>SUM(CtroExp!H262:H268)</f>
        <v>0</v>
      </c>
      <c r="H46" s="42">
        <f>SUM(CtroExp!I262:I268)</f>
        <v>0</v>
      </c>
      <c r="I46" s="42">
        <f>SUM(CtroExp!J262:J268)</f>
        <v>0</v>
      </c>
      <c r="J46" s="42">
        <f>SUM(CtroExp!K262:K268)</f>
        <v>0</v>
      </c>
      <c r="K46" s="42">
        <f>SUM(CtroExp!L262:L268)</f>
        <v>0</v>
      </c>
      <c r="L46" s="42">
        <f>SUM(CtroExp!X262:X268)</f>
        <v>0</v>
      </c>
      <c r="M46" s="43">
        <f t="shared" si="3"/>
        <v>83779.99999999999</v>
      </c>
      <c r="N46" s="42">
        <f>SUM(CtroExp!Z262:Z268)</f>
        <v>0</v>
      </c>
      <c r="O46" s="42">
        <f>SUM(CtroExp!AA262:AA268)</f>
        <v>0</v>
      </c>
      <c r="P46" s="42">
        <f t="shared" si="4"/>
        <v>83779.99999999999</v>
      </c>
    </row>
    <row r="47" spans="1:16" ht="12" customHeight="1">
      <c r="A47" s="8" t="s">
        <v>16</v>
      </c>
      <c r="B47" s="8">
        <f>SUM(B27:B46)</f>
        <v>18121052.9</v>
      </c>
      <c r="C47" s="8">
        <f aca="true" t="shared" si="5" ref="C47:P47">SUM(C27:C46)</f>
        <v>148187</v>
      </c>
      <c r="D47" s="8">
        <f t="shared" si="5"/>
        <v>3819453.205</v>
      </c>
      <c r="E47" s="8">
        <f t="shared" si="5"/>
        <v>1677973.2999999998</v>
      </c>
      <c r="F47" s="8">
        <f t="shared" si="5"/>
        <v>0</v>
      </c>
      <c r="G47" s="8">
        <f t="shared" si="5"/>
        <v>121342.15500000001</v>
      </c>
      <c r="H47" s="8">
        <f t="shared" si="5"/>
        <v>0</v>
      </c>
      <c r="I47" s="8">
        <f t="shared" si="5"/>
        <v>60798.35</v>
      </c>
      <c r="J47" s="8">
        <f t="shared" si="5"/>
        <v>0</v>
      </c>
      <c r="K47" s="8">
        <f t="shared" si="5"/>
        <v>0</v>
      </c>
      <c r="L47" s="8">
        <f t="shared" si="5"/>
        <v>105603.19499999999</v>
      </c>
      <c r="M47" s="52">
        <f t="shared" si="5"/>
        <v>24054410.105</v>
      </c>
      <c r="N47" s="53">
        <f t="shared" si="5"/>
        <v>3719013.18</v>
      </c>
      <c r="O47" s="8">
        <f t="shared" si="5"/>
        <v>19746358.702</v>
      </c>
      <c r="P47" s="8">
        <f t="shared" si="5"/>
        <v>47519781.987</v>
      </c>
    </row>
    <row r="48" spans="1:16" ht="18.75" customHeight="1">
      <c r="A48" s="144" t="s">
        <v>218</v>
      </c>
      <c r="B48" s="145"/>
      <c r="C48" s="145"/>
      <c r="D48" s="145"/>
      <c r="E48" s="145"/>
      <c r="F48" s="145"/>
      <c r="G48" s="145"/>
      <c r="H48" s="145"/>
      <c r="I48" s="145"/>
      <c r="J48" s="145"/>
      <c r="K48" s="145"/>
      <c r="L48" s="145"/>
      <c r="M48" s="145"/>
      <c r="N48" s="145"/>
      <c r="O48" s="145"/>
      <c r="P48" s="145"/>
    </row>
    <row r="49" spans="1:2" ht="9.75" customHeight="1">
      <c r="A49" s="54"/>
      <c r="B49" s="54"/>
    </row>
  </sheetData>
  <sheetProtection/>
  <mergeCells count="1">
    <mergeCell ref="A48:P48"/>
  </mergeCells>
  <printOptions horizontalCentered="1" verticalCentered="1"/>
  <pageMargins left="0.75" right="0.75" top="1" bottom="0.78" header="0" footer="0"/>
  <pageSetup horizontalDpi="600" verticalDpi="600" orientation="landscape" paperSize="9" scale="80" r:id="rId1"/>
  <headerFooter alignWithMargins="0">
    <oddHeader>&amp;L&amp;"Arial,Normal"&amp;8Bolsa de Comercio de Rosario&amp;R&amp;"Arial,Normal"&amp;8&amp;D</oddHeader>
    <oddFooter>&amp;C&amp;"Arial,Normal"&amp;8Página &amp;P&amp;R&amp;"Arial,Normal"&amp;8Embarques Up River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Embarques Up River</dc:title>
  <dc:subject>Sub Centro Exp</dc:subject>
  <dc:creator>DIYEE</dc:creator>
  <cp:keywords/>
  <dc:description/>
  <cp:lastModifiedBy>Della Siega Marcela</cp:lastModifiedBy>
  <cp:lastPrinted>2016-02-15T19:33:24Z</cp:lastPrinted>
  <dcterms:created xsi:type="dcterms:W3CDTF">2001-02-15T16:39:44Z</dcterms:created>
  <dcterms:modified xsi:type="dcterms:W3CDTF">2020-10-19T17:32:12Z</dcterms:modified>
  <cp:category/>
  <cp:version/>
  <cp:contentType/>
  <cp:contentStatus/>
</cp:coreProperties>
</file>