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4" yWindow="65524" windowWidth="9696" windowHeight="5328" tabRatio="681" activeTab="0"/>
  </bookViews>
  <sheets>
    <sheet name="2.4" sheetId="1" r:id="rId1"/>
    <sheet name="2.5" sheetId="2" r:id="rId2"/>
    <sheet name="2.6a" sheetId="3" r:id="rId3"/>
    <sheet name="2.6b" sheetId="4" r:id="rId4"/>
    <sheet name="2.7" sheetId="5" r:id="rId5"/>
    <sheet name="2.8" sheetId="6" r:id="rId6"/>
    <sheet name="2.9" sheetId="7" r:id="rId7"/>
    <sheet name="2.10" sheetId="8" r:id="rId8"/>
    <sheet name="2.11" sheetId="9" r:id="rId9"/>
  </sheets>
  <definedNames>
    <definedName name="_xlnm.Print_Area" localSheetId="7">'2.10'!$A$1:$F$51</definedName>
    <definedName name="_xlnm.Print_Area" localSheetId="8">'2.11'!$A$1:$M$38</definedName>
    <definedName name="_xlnm.Print_Area" localSheetId="0">'2.4'!$A$1:$O$24</definedName>
    <definedName name="_xlnm.Print_Area" localSheetId="1">'2.5'!$A$1:$J$50</definedName>
    <definedName name="_xlnm.Print_Area" localSheetId="2">'2.6a'!$A$1:$L$62</definedName>
    <definedName name="_xlnm.Print_Area" localSheetId="3">'2.6b'!$A$1:$L$65</definedName>
    <definedName name="_xlnm.Print_Area" localSheetId="4">'2.7'!$A$1:$M$34</definedName>
    <definedName name="_xlnm.Print_Area" localSheetId="5">'2.8'!$A$1:$G$87</definedName>
    <definedName name="_xlnm.Print_Area" localSheetId="6">'2.9'!$A$1:$M$35</definedName>
    <definedName name="_xlnm.Print_Titles" localSheetId="2">'2.6a'!$1:$6</definedName>
    <definedName name="_xlnm.Print_Titles" localSheetId="3">'2.6b'!$1:$6</definedName>
  </definedNames>
  <calcPr fullCalcOnLoad="1"/>
</workbook>
</file>

<file path=xl/sharedStrings.xml><?xml version="1.0" encoding="utf-8"?>
<sst xmlns="http://schemas.openxmlformats.org/spreadsheetml/2006/main" count="659" uniqueCount="398">
  <si>
    <r>
      <t>En toneladas</t>
    </r>
    <r>
      <rPr>
        <i/>
        <sz val="8"/>
        <rFont val="Arial Narrow"/>
        <family val="2"/>
      </rPr>
      <t xml:space="preserve"> /In Tonnes</t>
    </r>
  </si>
  <si>
    <t>TOTAL</t>
  </si>
  <si>
    <t>Maíz</t>
  </si>
  <si>
    <t>Sorgo</t>
  </si>
  <si>
    <t>Arroz</t>
  </si>
  <si>
    <t>Bread Wheat</t>
  </si>
  <si>
    <t>Corn</t>
  </si>
  <si>
    <t>Rice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</si>
  <si>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</si>
  <si>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</si>
  <si>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</si>
  <si>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</si>
  <si>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</si>
  <si>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</si>
  <si>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</si>
  <si>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</si>
  <si>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</si>
  <si>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</si>
  <si>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</si>
  <si>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</si>
  <si>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Producto</t>
  </si>
  <si>
    <t>Product</t>
  </si>
  <si>
    <t>Total</t>
  </si>
  <si>
    <t>Trigo pan</t>
  </si>
  <si>
    <t>Cebada</t>
  </si>
  <si>
    <t xml:space="preserve">Barley </t>
  </si>
  <si>
    <t>Sorghum</t>
  </si>
  <si>
    <t>Soja</t>
  </si>
  <si>
    <t>Soybean</t>
  </si>
  <si>
    <t>Maní</t>
  </si>
  <si>
    <t>Peanut</t>
  </si>
  <si>
    <t>Harina de Trigo</t>
  </si>
  <si>
    <t>Pellets de soja</t>
  </si>
  <si>
    <t>Soymealpellets</t>
  </si>
  <si>
    <t>Pellets de girasol</t>
  </si>
  <si>
    <t>Sunmealpellets</t>
  </si>
  <si>
    <t>Aceite de algodón</t>
  </si>
  <si>
    <t>Aceite de girasol</t>
  </si>
  <si>
    <t>Sunseedoil</t>
  </si>
  <si>
    <t>Aceite de soja</t>
  </si>
  <si>
    <t>Soybeanoil</t>
  </si>
  <si>
    <t>Cornoil</t>
  </si>
  <si>
    <t>Trigo Pan</t>
  </si>
  <si>
    <t>Barley</t>
  </si>
  <si>
    <t>BAHIA BLANCA</t>
  </si>
  <si>
    <t>Terminal</t>
  </si>
  <si>
    <t>Pto. Galván</t>
  </si>
  <si>
    <t>Cargill</t>
  </si>
  <si>
    <t>QUEQUEN</t>
  </si>
  <si>
    <t>Term.Quequén</t>
  </si>
  <si>
    <t>ACA</t>
  </si>
  <si>
    <t>RAMALLO</t>
  </si>
  <si>
    <t>ROSARIO</t>
  </si>
  <si>
    <t>Arroyo Seco</t>
  </si>
  <si>
    <t>Punta Alvear</t>
  </si>
  <si>
    <t>S.LORENZO/S.MARTIN</t>
  </si>
  <si>
    <t>Vicentín</t>
  </si>
  <si>
    <t>Pampa</t>
  </si>
  <si>
    <t>Quebracho</t>
  </si>
  <si>
    <t>Terminal VI</t>
  </si>
  <si>
    <t>Tránsito</t>
  </si>
  <si>
    <t>SAN NICOLAS</t>
  </si>
  <si>
    <t>Term. S.Nicolás</t>
  </si>
  <si>
    <r>
      <t>Puertos</t>
    </r>
    <r>
      <rPr>
        <sz val="9"/>
        <rFont val="Arial Narrow"/>
        <family val="2"/>
      </rPr>
      <t xml:space="preserve"> /Terminal Ports</t>
    </r>
  </si>
  <si>
    <r>
      <t>Participación /</t>
    </r>
    <r>
      <rPr>
        <i/>
        <sz val="8"/>
        <rFont val="Arial Narrow"/>
        <family val="2"/>
      </rPr>
      <t xml:space="preserve"> Share</t>
    </r>
  </si>
  <si>
    <t>Destino</t>
  </si>
  <si>
    <t>Destination</t>
  </si>
  <si>
    <t>MERCOSUR</t>
  </si>
  <si>
    <t>Brasil</t>
  </si>
  <si>
    <t>Uruguay</t>
  </si>
  <si>
    <t>Paraguay</t>
  </si>
  <si>
    <t>R. LATINOAM.</t>
  </si>
  <si>
    <t>Cuba</t>
  </si>
  <si>
    <t>Ecuador</t>
  </si>
  <si>
    <t>Bolivia</t>
  </si>
  <si>
    <t>Venezuela</t>
  </si>
  <si>
    <t>Rep.Dominicana</t>
  </si>
  <si>
    <t>Costa Rica</t>
  </si>
  <si>
    <t>NORTEAMERICA</t>
  </si>
  <si>
    <t>EE.UU.</t>
  </si>
  <si>
    <t>Canadá</t>
  </si>
  <si>
    <t>UNION EUROPEA</t>
  </si>
  <si>
    <t xml:space="preserve">España </t>
  </si>
  <si>
    <t>Portugal</t>
  </si>
  <si>
    <t>Países Bajos</t>
  </si>
  <si>
    <t>Grecia</t>
  </si>
  <si>
    <t>Reino Unido</t>
  </si>
  <si>
    <t>Dinamarca</t>
  </si>
  <si>
    <t>Francia</t>
  </si>
  <si>
    <t>Alemania</t>
  </si>
  <si>
    <t>Suecia</t>
  </si>
  <si>
    <t>Ucrania</t>
  </si>
  <si>
    <t>Rusia</t>
  </si>
  <si>
    <t>Lituania</t>
  </si>
  <si>
    <t>Polonia</t>
  </si>
  <si>
    <t>Rumania</t>
  </si>
  <si>
    <t>Letonia</t>
  </si>
  <si>
    <t>Noruega</t>
  </si>
  <si>
    <t>Bulgaria</t>
  </si>
  <si>
    <t>CERCANO ORIENTE</t>
  </si>
  <si>
    <t xml:space="preserve">Egipto </t>
  </si>
  <si>
    <t xml:space="preserve">Arabia Saudita </t>
  </si>
  <si>
    <t>Turquía</t>
  </si>
  <si>
    <t>Israel</t>
  </si>
  <si>
    <t>Siria</t>
  </si>
  <si>
    <t>Yemén</t>
  </si>
  <si>
    <t>Libia</t>
  </si>
  <si>
    <t>Jordania</t>
  </si>
  <si>
    <t>Kuwait</t>
  </si>
  <si>
    <t>Omán</t>
  </si>
  <si>
    <t>Líbano</t>
  </si>
  <si>
    <t>Chipre</t>
  </si>
  <si>
    <t>SUDESTE ASIATICO</t>
  </si>
  <si>
    <t>Malasia</t>
  </si>
  <si>
    <t>Tailandia</t>
  </si>
  <si>
    <t>Corea del Sur</t>
  </si>
  <si>
    <t>Filipinas</t>
  </si>
  <si>
    <t>RESTO DE ASIA</t>
  </si>
  <si>
    <t>China</t>
  </si>
  <si>
    <t>Bangladesh</t>
  </si>
  <si>
    <t xml:space="preserve">Taiwán </t>
  </si>
  <si>
    <t>Japón</t>
  </si>
  <si>
    <t>AFRICA</t>
  </si>
  <si>
    <t>Sudáfrica</t>
  </si>
  <si>
    <t>Argelia</t>
  </si>
  <si>
    <t>Kenia</t>
  </si>
  <si>
    <t>Túnez</t>
  </si>
  <si>
    <t>Mozambique</t>
  </si>
  <si>
    <t>Tanzania</t>
  </si>
  <si>
    <t>Senegal</t>
  </si>
  <si>
    <t>Costa de Marfil</t>
  </si>
  <si>
    <t>Pellets de Soja</t>
  </si>
  <si>
    <t>Pellets de Girasol</t>
  </si>
  <si>
    <t>Sunpellets</t>
  </si>
  <si>
    <r>
      <t xml:space="preserve">Participación </t>
    </r>
    <r>
      <rPr>
        <i/>
        <sz val="8"/>
        <rFont val="Arial Narrow"/>
        <family val="2"/>
      </rPr>
      <t>/Share</t>
    </r>
  </si>
  <si>
    <t>S. LORENZO/S. MARTIN</t>
  </si>
  <si>
    <t>San Benito</t>
  </si>
  <si>
    <t>Up River Paraná</t>
  </si>
  <si>
    <r>
      <t xml:space="preserve">Cuadro 2.7    </t>
    </r>
    <r>
      <rPr>
        <i/>
        <sz val="10"/>
        <rFont val="Arial Narrow"/>
        <family val="2"/>
      </rPr>
      <t>Table 2.7</t>
    </r>
  </si>
  <si>
    <t>Soypellets</t>
  </si>
  <si>
    <t>Colombia</t>
  </si>
  <si>
    <t>Puerto Rico</t>
  </si>
  <si>
    <t>España</t>
  </si>
  <si>
    <t>Irlanda</t>
  </si>
  <si>
    <t>Arabia Saudita</t>
  </si>
  <si>
    <t>Egipto</t>
  </si>
  <si>
    <t>Indonesia</t>
  </si>
  <si>
    <t>RESTO ASIA</t>
  </si>
  <si>
    <t>Vietnam</t>
  </si>
  <si>
    <t>Instalación portuaria</t>
  </si>
  <si>
    <t>/Terminal port</t>
  </si>
  <si>
    <t>Cottonseedoil</t>
  </si>
  <si>
    <t>Sunflowerseedoil</t>
  </si>
  <si>
    <t>PUERTO SAN MARTIN</t>
  </si>
  <si>
    <t>Up River Parana</t>
  </si>
  <si>
    <t>O. LATINOAMERICA</t>
  </si>
  <si>
    <t>Chile</t>
  </si>
  <si>
    <t>Haití</t>
  </si>
  <si>
    <t>Panamá</t>
  </si>
  <si>
    <t>OCEANIA</t>
  </si>
  <si>
    <t>Australia</t>
  </si>
  <si>
    <t>Nueva Zelanda</t>
  </si>
  <si>
    <t>Camerún</t>
  </si>
  <si>
    <t>Madagascar</t>
  </si>
  <si>
    <t xml:space="preserve">Marruecos </t>
  </si>
  <si>
    <t>BUQUES</t>
  </si>
  <si>
    <t>BARCAZAS</t>
  </si>
  <si>
    <t>PRODUCTOS</t>
  </si>
  <si>
    <t>PRODUCTS</t>
  </si>
  <si>
    <t>SHIPS</t>
  </si>
  <si>
    <t>BARGES</t>
  </si>
  <si>
    <t>Trigo</t>
  </si>
  <si>
    <t>Wheat</t>
  </si>
  <si>
    <t>Azúcar</t>
  </si>
  <si>
    <t>Sugar</t>
  </si>
  <si>
    <t>Aceites vegetales</t>
  </si>
  <si>
    <t>Fertilizantes</t>
  </si>
  <si>
    <t>Fertilizers</t>
  </si>
  <si>
    <t>TOTALES PARCIALES</t>
  </si>
  <si>
    <t>TOTALES</t>
  </si>
  <si>
    <t>SUDESTE ASIA</t>
  </si>
  <si>
    <t>CERC. ORIENTE</t>
  </si>
  <si>
    <t>CONTENEDORES</t>
  </si>
  <si>
    <t>EMPTY</t>
  </si>
  <si>
    <t>FULL</t>
  </si>
  <si>
    <t>20'</t>
  </si>
  <si>
    <t>40'</t>
  </si>
  <si>
    <t>EMBARCADOS (Cajas)</t>
  </si>
  <si>
    <t>DESEMBARCADOS ( Cajas)</t>
  </si>
  <si>
    <t>Totales (Cajas)</t>
  </si>
  <si>
    <t>TEUs</t>
  </si>
  <si>
    <t>P.BALTICOS y CEI</t>
  </si>
  <si>
    <t xml:space="preserve">México   </t>
  </si>
  <si>
    <t xml:space="preserve">Indonesia </t>
  </si>
  <si>
    <t xml:space="preserve">Argelia  </t>
  </si>
  <si>
    <t>Cabo Verde</t>
  </si>
  <si>
    <t>Wheat Flour</t>
  </si>
  <si>
    <t>SE ASIATICO</t>
  </si>
  <si>
    <t>CONTAINERS</t>
  </si>
  <si>
    <t>IN</t>
  </si>
  <si>
    <t>OUT</t>
  </si>
  <si>
    <t>Vegetable oils</t>
  </si>
  <si>
    <t xml:space="preserve">Ecuador  </t>
  </si>
  <si>
    <t>Finlandia</t>
  </si>
  <si>
    <t>Estados Unidos</t>
  </si>
  <si>
    <t>Barcazas</t>
  </si>
  <si>
    <t>Productos Siderúrgicos</t>
  </si>
  <si>
    <t>Iron and steel byproducts</t>
  </si>
  <si>
    <t>Subtotal</t>
  </si>
  <si>
    <t>Villa Gob. Galvez</t>
  </si>
  <si>
    <t>Buques</t>
  </si>
  <si>
    <t>SubTotal Terminal Granelera *</t>
  </si>
  <si>
    <t>Irán</t>
  </si>
  <si>
    <t>Villa Gob. Gálvez</t>
  </si>
  <si>
    <t xml:space="preserve">Italia </t>
  </si>
  <si>
    <t>Perú</t>
  </si>
  <si>
    <t xml:space="preserve">Colombia    </t>
  </si>
  <si>
    <t>Estonia</t>
  </si>
  <si>
    <t xml:space="preserve">Emiratos Arabes  </t>
  </si>
  <si>
    <t>Is.Mauricio</t>
  </si>
  <si>
    <t>O. LATINOAMÉRICA</t>
  </si>
  <si>
    <t>SubTotal Terminal Multipropósito *</t>
  </si>
  <si>
    <t>Multicargoes Terminal *</t>
  </si>
  <si>
    <t>IMPORTACIÓN *</t>
  </si>
  <si>
    <t>EXPORTACIÓN *</t>
  </si>
  <si>
    <t>OTROS *</t>
  </si>
  <si>
    <t>TOTAL *</t>
  </si>
  <si>
    <t>OTHER *</t>
  </si>
  <si>
    <t>EXPORT *</t>
  </si>
  <si>
    <t>Serv. Port. U. VI y VII</t>
  </si>
  <si>
    <t>Corea del Norte</t>
  </si>
  <si>
    <t>Malta</t>
  </si>
  <si>
    <t>Malt</t>
  </si>
  <si>
    <t>Villa Gob.Gálvez</t>
  </si>
  <si>
    <t>Pto.Galván</t>
  </si>
  <si>
    <t>Gral.Lagos</t>
  </si>
  <si>
    <t>Italia</t>
  </si>
  <si>
    <r>
      <t>En toneladas</t>
    </r>
    <r>
      <rPr>
        <i/>
        <sz val="8"/>
        <rFont val="Arial Narrow"/>
        <family val="2"/>
      </rPr>
      <t xml:space="preserve"> /In Tonnes</t>
    </r>
  </si>
  <si>
    <t>Harina Trigo</t>
  </si>
  <si>
    <t>continúa…</t>
  </si>
  <si>
    <t>Maíz Paraguay</t>
  </si>
  <si>
    <t>Soja Paraguay</t>
  </si>
  <si>
    <t>Nicaragua</t>
  </si>
  <si>
    <t>Irak</t>
  </si>
  <si>
    <t>Congo</t>
  </si>
  <si>
    <t xml:space="preserve">Nigeria </t>
  </si>
  <si>
    <t>Kazajstán</t>
  </si>
  <si>
    <t>wheat meal</t>
  </si>
  <si>
    <t>Marruecos</t>
  </si>
  <si>
    <t>Azufre</t>
  </si>
  <si>
    <t>Totals</t>
  </si>
  <si>
    <t>Sulphur</t>
  </si>
  <si>
    <t>Oth Origin</t>
  </si>
  <si>
    <t>Sub-total Origen Argentina</t>
  </si>
  <si>
    <t>Arg Sub-total</t>
  </si>
  <si>
    <t>Sub-total
Otro Origen</t>
  </si>
  <si>
    <t xml:space="preserve"> /1</t>
  </si>
  <si>
    <t xml:space="preserve"> /2</t>
  </si>
  <si>
    <t>Ramallo</t>
  </si>
  <si>
    <t xml:space="preserve"> /3</t>
  </si>
  <si>
    <t>Akzo Nobel</t>
  </si>
  <si>
    <t>Dempa</t>
  </si>
  <si>
    <t>Nidera</t>
  </si>
  <si>
    <t>Soja Bolivia</t>
  </si>
  <si>
    <t>Pta. Alvear</t>
  </si>
  <si>
    <r>
      <t xml:space="preserve">Participación </t>
    </r>
    <r>
      <rPr>
        <i/>
        <sz val="8"/>
        <rFont val="Arial Narrow"/>
        <family val="2"/>
      </rPr>
      <t>/Share</t>
    </r>
  </si>
  <si>
    <t>Sub-total Otro Origen</t>
  </si>
  <si>
    <t>El Salvador</t>
  </si>
  <si>
    <t>Ghana</t>
  </si>
  <si>
    <t>SUBTOTAL</t>
  </si>
  <si>
    <t>Guatemala</t>
  </si>
  <si>
    <t>Algodón</t>
  </si>
  <si>
    <t>Girasol</t>
  </si>
  <si>
    <t>Soybean oil</t>
  </si>
  <si>
    <t>Sunflower seedoil</t>
  </si>
  <si>
    <t>Pellets Soja Bolivia</t>
  </si>
  <si>
    <t>Pellets Soja Paraguay</t>
  </si>
  <si>
    <t>Dreyfus</t>
  </si>
  <si>
    <t>VILLA CONSTITUCION</t>
  </si>
  <si>
    <t>Servicios Portuarios</t>
  </si>
  <si>
    <t>ZARATE</t>
  </si>
  <si>
    <t>Las Palmas</t>
  </si>
  <si>
    <t>Lima</t>
  </si>
  <si>
    <t>MÁS</t>
  </si>
  <si>
    <t>ARROZ</t>
  </si>
  <si>
    <t>MANÍ</t>
  </si>
  <si>
    <t>Bulk Grain Terminal *</t>
  </si>
  <si>
    <t>IMPORT  *</t>
  </si>
  <si>
    <t>VACIOS</t>
  </si>
  <si>
    <t>LLENOS</t>
  </si>
  <si>
    <t>A ESTE CUADRO LE FALTA PARAGUAY Y BOLIVIA</t>
  </si>
  <si>
    <t>Renova</t>
  </si>
  <si>
    <t>Emiratos Arabes</t>
  </si>
  <si>
    <t>Brunei</t>
  </si>
  <si>
    <t>Paquistán</t>
  </si>
  <si>
    <t>Transporte</t>
  </si>
  <si>
    <t>Paraguay Soybean</t>
  </si>
  <si>
    <t>Pararaguay Corn</t>
  </si>
  <si>
    <t>Belgica</t>
  </si>
  <si>
    <t>Nueva Zelandia</t>
  </si>
  <si>
    <t>Islas Mauricio</t>
  </si>
  <si>
    <t>Islas Reunión</t>
  </si>
  <si>
    <t>India</t>
  </si>
  <si>
    <r>
      <t xml:space="preserve">Instalación portuaria           </t>
    </r>
    <r>
      <rPr>
        <i/>
        <sz val="9"/>
        <rFont val="Arial Narrow"/>
        <family val="2"/>
      </rPr>
      <t>/Terminal port</t>
    </r>
  </si>
  <si>
    <t>Uganda</t>
  </si>
  <si>
    <t>Jamaica</t>
  </si>
  <si>
    <t>NECOCHEA</t>
  </si>
  <si>
    <t>Uzbequistán</t>
  </si>
  <si>
    <t>México</t>
  </si>
  <si>
    <t>Timbúes Dreyfus</t>
  </si>
  <si>
    <t>Croacia</t>
  </si>
  <si>
    <t>Bahrein</t>
  </si>
  <si>
    <t>Burundí</t>
  </si>
  <si>
    <t>Gambia</t>
  </si>
  <si>
    <t>Malawi</t>
  </si>
  <si>
    <t>Namibia</t>
  </si>
  <si>
    <t>Ruanda</t>
  </si>
  <si>
    <t>Sudán</t>
  </si>
  <si>
    <t>*</t>
  </si>
  <si>
    <t>AMERICA DEL NORTE</t>
  </si>
  <si>
    <t>Bielorrusia</t>
  </si>
  <si>
    <t>Aceite soja Bolivia</t>
  </si>
  <si>
    <t>Aceite soja Paraguay</t>
  </si>
  <si>
    <t>Rep. Dominicana</t>
  </si>
  <si>
    <r>
      <t xml:space="preserve">Cuadro 2.4   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Table 2.4</t>
    </r>
  </si>
  <si>
    <r>
      <t xml:space="preserve">Cuadro 2.5   </t>
    </r>
    <r>
      <rPr>
        <i/>
        <sz val="10"/>
        <rFont val="Arial Narrow"/>
        <family val="2"/>
      </rPr>
      <t xml:space="preserve"> Table 2.5</t>
    </r>
  </si>
  <si>
    <r>
      <t xml:space="preserve">Cuadro 2.6   </t>
    </r>
    <r>
      <rPr>
        <i/>
        <sz val="10"/>
        <rFont val="Arial Narrow"/>
        <family val="2"/>
      </rPr>
      <t>Table 2.6</t>
    </r>
  </si>
  <si>
    <r>
      <t xml:space="preserve">Cuadro 2.8    </t>
    </r>
    <r>
      <rPr>
        <i/>
        <sz val="10"/>
        <rFont val="Arial Narrow"/>
        <family val="2"/>
      </rPr>
      <t>Table 2.8</t>
    </r>
  </si>
  <si>
    <r>
      <t>Cuadro 2.9</t>
    </r>
    <r>
      <rPr>
        <sz val="10"/>
        <rFont val="Arial Narrow"/>
        <family val="2"/>
      </rPr>
      <t xml:space="preserve">    </t>
    </r>
    <r>
      <rPr>
        <i/>
        <sz val="10"/>
        <rFont val="Arial Narrow"/>
        <family val="2"/>
      </rPr>
      <t>Table 2.9</t>
    </r>
  </si>
  <si>
    <r>
      <t xml:space="preserve">Cuadro 2.10    </t>
    </r>
    <r>
      <rPr>
        <i/>
        <sz val="10"/>
        <rFont val="Arial Narrow"/>
        <family val="2"/>
      </rPr>
      <t>Table 2.10</t>
    </r>
  </si>
  <si>
    <r>
      <t>Cuadro 2.11</t>
    </r>
    <r>
      <rPr>
        <i/>
        <sz val="10"/>
        <rFont val="Arial Narrow"/>
        <family val="2"/>
      </rPr>
      <t xml:space="preserve">    Table 2.11</t>
    </r>
  </si>
  <si>
    <t>Harina</t>
  </si>
  <si>
    <t>Meal</t>
  </si>
  <si>
    <t>EMBARQUES DE GRANOS POR TERMINAL EN 2017 (EN TONELADAS)</t>
  </si>
  <si>
    <t>GRAINS SHIPMENTS BY TERMINAL PORT IN 2017 (IN TONNES)</t>
  </si>
  <si>
    <t>EXPORTACIONES MENSUALES DE GRANOS, ACEITES Y SUBPRODUCTOS EN 2017</t>
  </si>
  <si>
    <t>MONTHLY GRAINS, VEGETABLE OILS AND BYPRODUCTS EXPORTS DURING 2017</t>
  </si>
  <si>
    <r>
      <t>Fuente</t>
    </r>
    <r>
      <rPr>
        <i/>
        <sz val="8"/>
        <rFont val="Arial Narrow"/>
        <family val="2"/>
      </rPr>
      <t xml:space="preserve"> / Source: </t>
    </r>
    <r>
      <rPr>
        <sz val="8"/>
        <rFont val="Arial Narrow"/>
        <family val="2"/>
      </rPr>
      <t>Ministerio de Agroindustria</t>
    </r>
  </si>
  <si>
    <r>
      <t xml:space="preserve"> /1 Participación del puerto respecto del total de embarques de origen argentino.  /2 Participación respecto del total de embarques. Fuente: MAGyP.</t>
    </r>
    <r>
      <rPr>
        <i/>
        <sz val="7"/>
        <rFont val="Arial Narrow"/>
        <family val="2"/>
      </rPr>
      <t xml:space="preserve"> </t>
    </r>
    <r>
      <rPr>
        <sz val="7"/>
        <rFont val="Arial Narrow"/>
        <family val="2"/>
      </rPr>
      <t xml:space="preserve">  
/1 As a percentage of the Argentina origin shipments subtotal. /2 As a percentage of the shipments total. Source: Ministerio de Agroindustria</t>
    </r>
  </si>
  <si>
    <t>GRAINS SHIPMENTS BY DESTINATION COUNTRY IN 2017</t>
  </si>
  <si>
    <t>EMBARQUES DE GRANOS POR DESTINO EN 2017</t>
  </si>
  <si>
    <t>EMBARQUES DE SUBPRODUCTOS POR TERMINAL EN 2017</t>
  </si>
  <si>
    <t>FEED MEALS SHIPMENTS BY TERMINAL PORT IN 2017</t>
  </si>
  <si>
    <r>
      <t>Fuente/</t>
    </r>
    <r>
      <rPr>
        <i/>
        <sz val="7"/>
        <rFont val="Arial Narrow"/>
        <family val="2"/>
      </rPr>
      <t>Source:</t>
    </r>
    <r>
      <rPr>
        <sz val="7"/>
        <rFont val="Arial Narrow"/>
        <family val="2"/>
      </rPr>
      <t xml:space="preserve"> Ministerio de Agroindustria</t>
    </r>
  </si>
  <si>
    <t>EMBARQUES DE SUBPRODUCTOS POR DESTINO EN 2017</t>
  </si>
  <si>
    <t>FEED MEALS SHIPMENTS BY DESTINATION COUNTRY IN 2017</t>
  </si>
  <si>
    <t>EMBARQUES DE ACEITES POR TERMINAL EN 2017</t>
  </si>
  <si>
    <t>VEGETABLE OILS SHIPMENTS BY TERMINAL PORT IN 2017</t>
  </si>
  <si>
    <r>
      <t xml:space="preserve"> /1 Participación del puerto respecto del total de embarques de origen argentino.  /2 Participación del puerto respecto del total de embarques de origen que no sea argentino.  /3 Participación respecto del total de embarques. Fuente: Ministerio de Agroindustria</t>
    </r>
    <r>
      <rPr>
        <i/>
        <sz val="7"/>
        <rFont val="Arial Narrow"/>
        <family val="2"/>
      </rPr>
      <t xml:space="preserve">   
/1 As a percentage of the Argentina origin shipments subtotal. /2 As a percentage of the non-Argentina origin shipments subtotal. /3 As a percentage of the shipments total.  Source: Ministerio de Agroindustria</t>
    </r>
  </si>
  <si>
    <t>EMBARQUES DE ACEITES POR DESTINO EN 2017</t>
  </si>
  <si>
    <t>VEGETABLE OILS SHIPMENTS BY DESTINATION COUNTRY IN 2017</t>
  </si>
  <si>
    <r>
      <t>Fuente/</t>
    </r>
    <r>
      <rPr>
        <i/>
        <sz val="8"/>
        <rFont val="Arial Narrow"/>
        <family val="2"/>
      </rPr>
      <t xml:space="preserve">Source: </t>
    </r>
    <r>
      <rPr>
        <sz val="8"/>
        <rFont val="Arial Narrow"/>
        <family val="2"/>
      </rPr>
      <t xml:space="preserve">Ministerio de Agroindustria  </t>
    </r>
  </si>
  <si>
    <t>MOVIMIENTO DE MERCADERIAS EN PUERTO ROSARIO EN 2017</t>
  </si>
  <si>
    <t>CARGO TRAFFIC IN THE PORT OF ROSARIO DURING 2017</t>
  </si>
  <si>
    <t>Glenc.Topeh.UTE</t>
  </si>
  <si>
    <t>DIAMANTE</t>
  </si>
  <si>
    <t>Sitio 0</t>
  </si>
  <si>
    <t>Guazú</t>
  </si>
  <si>
    <t>Gral. Lagos</t>
  </si>
  <si>
    <t>Timbúes (Dreyfus)</t>
  </si>
  <si>
    <t>Timbúes (Cofco)</t>
  </si>
  <si>
    <t>El Tránsito</t>
  </si>
  <si>
    <r>
      <t xml:space="preserve"> /1 Participación del puerto respecto del total de embarques de origen argentino.  /2 Participación del puerto respecto del total de embarques de origen que no sea argentino.  /3 Participación respecto del total de embarques.  Total general incluye: 407.956 tn de arroz y 177.568 tn de maní.  Fuente: Ministerio de Agroindustria</t>
    </r>
    <r>
      <rPr>
        <i/>
        <sz val="7"/>
        <rFont val="Arial Narrow"/>
        <family val="2"/>
      </rPr>
      <t xml:space="preserve"> </t>
    </r>
    <r>
      <rPr>
        <sz val="7"/>
        <rFont val="Arial Narrow"/>
        <family val="2"/>
      </rPr>
      <t xml:space="preserve">  
/1 As a percentage of the Argentina origin shipments subtotal. /2 As a percentage of the non-Argentina origin shipments subtotal. /3 As a percentage of the shipments total. Source: Ministerio de Agroindustria</t>
    </r>
  </si>
  <si>
    <t>TOTAL 2017</t>
  </si>
  <si>
    <t>SITIO 0</t>
  </si>
  <si>
    <t>Timbúes Cofco</t>
  </si>
  <si>
    <t>El Transito</t>
  </si>
  <si>
    <r>
      <t xml:space="preserve"> /1 Participación del puerto respecto del total de embarques de origen argentino.  /2 Participación del puerto respecto del total de embarques de origen que no sea argentino.  /3 Participación respecto del total de embarques. * Incluye 697.943 tn de harina de trigo, sin especificar puerto de embarque. Fuente: MAGyP.</t>
    </r>
    <r>
      <rPr>
        <i/>
        <sz val="7"/>
        <rFont val="Arial Narrow"/>
        <family val="2"/>
      </rPr>
      <t xml:space="preserve">   
/1 As a percentage of the Argentina origin shipments subtotal. /2 As a percentage of the non-Argentina origin shipments subtotal. /3 As a percentage of the shipments total. * Includes 697.943 tonnes of wheat meal, no details by shipping terminal.  Source: Ministerio de Agroindustria</t>
    </r>
  </si>
  <si>
    <t>Sal</t>
  </si>
  <si>
    <t>Salt</t>
  </si>
  <si>
    <t>Durmientes</t>
  </si>
  <si>
    <t>Rieles</t>
  </si>
  <si>
    <t>Vehículos (**)</t>
  </si>
  <si>
    <t>Vehicles</t>
  </si>
  <si>
    <t>Rails</t>
  </si>
  <si>
    <t>Ties</t>
  </si>
  <si>
    <r>
      <t>Fuente: Ente Administrador Puerto Rosario (ENAPRO)</t>
    </r>
    <r>
      <rPr>
        <i/>
        <sz val="8"/>
        <rFont val="Arial Narrow"/>
        <family val="2"/>
      </rPr>
      <t xml:space="preserve"> - Source: ENAPRO.   * </t>
    </r>
    <r>
      <rPr>
        <sz val="8"/>
        <rFont val="Arial Narrow"/>
        <family val="2"/>
      </rPr>
      <t>Cifras en toneladas</t>
    </r>
    <r>
      <rPr>
        <i/>
        <sz val="8"/>
        <rFont val="Arial Narrow"/>
        <family val="2"/>
      </rPr>
      <t xml:space="preserve"> - Numbers in Tonnes.  ** Unidades - Units.  OTROS: Tránsito Entrado / Salido y Removido Entrado / Salido  -  OTHER: Traffic In / Out  and  Removed  In / Out.</t>
    </r>
  </si>
  <si>
    <t>Aceite de Algodón</t>
  </si>
  <si>
    <t>ttl magyp</t>
  </si>
  <si>
    <t>dif</t>
  </si>
  <si>
    <t>Isla de Man</t>
  </si>
  <si>
    <t>Pakistàn</t>
  </si>
  <si>
    <t>Qatar</t>
  </si>
  <si>
    <t>Gabòn</t>
  </si>
  <si>
    <t>Mali</t>
  </si>
  <si>
    <t>Mauritania</t>
  </si>
  <si>
    <t>Manì</t>
  </si>
  <si>
    <t>Albania</t>
  </si>
  <si>
    <t>Azerbaiján</t>
  </si>
  <si>
    <t>Eslovaquia</t>
  </si>
  <si>
    <t>Hungría</t>
  </si>
  <si>
    <t>República Checa</t>
  </si>
  <si>
    <t>Servia</t>
  </si>
  <si>
    <t>Trinidad y Tobago</t>
  </si>
  <si>
    <t>Angora</t>
  </si>
  <si>
    <t>Sierra Leona</t>
  </si>
  <si>
    <t>Iraq</t>
  </si>
  <si>
    <t>OTROS P. EUROPEOS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</si>
</sst>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%"/>
    <numFmt numFmtId="165" formatCode="mmm/yy"/>
  </numFmts>
  <fonts count="68">
    <font>
      <sz val="10"/>
      <name val="Geneva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i/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8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i/>
      <sz val="11"/>
      <name val="Arial"/>
      <family val="2"/>
    </font>
    <font>
      <sz val="13"/>
      <name val="Arial Black"/>
      <family val="2"/>
    </font>
    <font>
      <sz val="14"/>
      <name val="Arial Black"/>
      <family val="2"/>
    </font>
    <font>
      <i/>
      <sz val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8"/>
      <name val="Times New Roman"/>
      <family val="1"/>
    </font>
    <font>
      <b/>
      <i/>
      <sz val="9"/>
      <name val="Arial Narrow"/>
      <family val="2"/>
    </font>
    <font>
      <i/>
      <sz val="14"/>
      <name val="Arial Black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4"/>
      <name val="Arial Black"/>
      <family val="2"/>
    </font>
    <font>
      <i/>
      <sz val="7"/>
      <name val="Arial Narrow"/>
      <family val="2"/>
    </font>
    <font>
      <sz val="7"/>
      <name val="Arial Narrow"/>
      <family val="2"/>
    </font>
    <font>
      <sz val="16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b/>
      <i/>
      <sz val="8"/>
      <name val="Arial Narrow"/>
      <family val="2"/>
    </font>
    <font>
      <sz val="10"/>
      <name val="Arial Black"/>
      <family val="2"/>
    </font>
    <font>
      <b/>
      <sz val="8"/>
      <name val="Arial"/>
      <family val="2"/>
    </font>
    <font>
      <b/>
      <sz val="9"/>
      <color indexed="1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 style="hair"/>
      <bottom/>
    </border>
    <border>
      <left/>
      <right/>
      <top style="hair"/>
      <bottom style="thin"/>
    </border>
    <border>
      <left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/>
      <top/>
      <bottom/>
    </border>
    <border>
      <left style="hair"/>
      <right style="hair"/>
      <top style="thin"/>
      <bottom/>
    </border>
    <border>
      <left style="hair"/>
      <right style="hair"/>
      <top/>
      <bottom style="hair"/>
    </border>
    <border>
      <left style="hair"/>
      <right/>
      <top/>
      <bottom style="thin"/>
    </border>
    <border>
      <left/>
      <right style="hair"/>
      <top style="hair"/>
      <bottom/>
    </border>
    <border>
      <left/>
      <right style="hair"/>
      <top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521">
    <xf numFmtId="0" fontId="0" fillId="0" borderId="0" xfId="0" applyAlignment="1">
      <alignment/>
    </xf>
    <xf numFmtId="0" fontId="5" fillId="0" borderId="0" xfId="51" applyFont="1" applyAlignment="1">
      <alignment horizontal="left" vertical="top"/>
      <protection/>
    </xf>
    <xf numFmtId="3" fontId="8" fillId="0" borderId="0" xfId="51" applyNumberFormat="1" applyFont="1">
      <alignment vertical="center"/>
      <protection/>
    </xf>
    <xf numFmtId="0" fontId="8" fillId="0" borderId="0" xfId="51" applyFont="1" applyAlignment="1">
      <alignment horizontal="left" vertical="center"/>
      <protection/>
    </xf>
    <xf numFmtId="0" fontId="8" fillId="0" borderId="0" xfId="51" applyFont="1">
      <alignment vertical="center"/>
      <protection/>
    </xf>
    <xf numFmtId="3" fontId="14" fillId="0" borderId="0" xfId="51" applyNumberFormat="1" applyFont="1" applyAlignment="1">
      <alignment horizontal="centerContinuous"/>
      <protection/>
    </xf>
    <xf numFmtId="3" fontId="22" fillId="0" borderId="0" xfId="51" applyNumberFormat="1" applyFont="1" applyAlignment="1">
      <alignment horizontal="centerContinuous"/>
      <protection/>
    </xf>
    <xf numFmtId="3" fontId="15" fillId="0" borderId="0" xfId="51" applyNumberFormat="1" applyFont="1" applyAlignment="1">
      <alignment horizontal="centerContinuous"/>
      <protection/>
    </xf>
    <xf numFmtId="0" fontId="15" fillId="0" borderId="0" xfId="51" applyFont="1" applyAlignment="1">
      <alignment horizontal="centerContinuous"/>
      <protection/>
    </xf>
    <xf numFmtId="3" fontId="15" fillId="0" borderId="0" xfId="51" applyNumberFormat="1" applyFont="1" applyAlignment="1">
      <alignment horizontal="centerContinuous" vertical="center"/>
      <protection/>
    </xf>
    <xf numFmtId="0" fontId="15" fillId="0" borderId="0" xfId="51" applyFont="1">
      <alignment vertical="center"/>
      <protection/>
    </xf>
    <xf numFmtId="3" fontId="23" fillId="0" borderId="0" xfId="51" applyNumberFormat="1" applyFont="1" applyAlignment="1">
      <alignment horizontal="centerContinuous"/>
      <protection/>
    </xf>
    <xf numFmtId="3" fontId="24" fillId="0" borderId="0" xfId="51" applyNumberFormat="1" applyFont="1" applyAlignment="1">
      <alignment horizontal="centerContinuous"/>
      <protection/>
    </xf>
    <xf numFmtId="3" fontId="2" fillId="0" borderId="0" xfId="51" applyNumberFormat="1" applyFont="1" applyAlignment="1">
      <alignment horizontal="centerContinuous"/>
      <protection/>
    </xf>
    <xf numFmtId="0" fontId="2" fillId="0" borderId="0" xfId="51" applyFont="1" applyAlignment="1">
      <alignment horizontal="centerContinuous"/>
      <protection/>
    </xf>
    <xf numFmtId="3" fontId="2" fillId="0" borderId="0" xfId="51" applyNumberFormat="1" applyFont="1" applyAlignment="1">
      <alignment horizontal="centerContinuous" vertical="center"/>
      <protection/>
    </xf>
    <xf numFmtId="0" fontId="2" fillId="0" borderId="0" xfId="51" applyFont="1">
      <alignment vertical="center"/>
      <protection/>
    </xf>
    <xf numFmtId="3" fontId="20" fillId="0" borderId="0" xfId="51" applyNumberFormat="1" applyFont="1" applyAlignment="1">
      <alignment horizontal="centerContinuous"/>
      <protection/>
    </xf>
    <xf numFmtId="3" fontId="7" fillId="0" borderId="0" xfId="51" applyNumberFormat="1" applyFont="1" applyAlignment="1">
      <alignment horizontal="centerContinuous"/>
      <protection/>
    </xf>
    <xf numFmtId="0" fontId="10" fillId="0" borderId="0" xfId="51" applyFont="1" applyAlignment="1">
      <alignment horizontal="centerContinuous"/>
      <protection/>
    </xf>
    <xf numFmtId="0" fontId="7" fillId="0" borderId="0" xfId="51" applyFont="1" applyAlignment="1">
      <alignment horizontal="right"/>
      <protection/>
    </xf>
    <xf numFmtId="0" fontId="7" fillId="0" borderId="0" xfId="51" applyFont="1">
      <alignment vertical="center"/>
      <protection/>
    </xf>
    <xf numFmtId="0" fontId="3" fillId="0" borderId="10" xfId="51" applyFont="1" applyBorder="1" applyAlignment="1">
      <alignment horizontal="left"/>
      <protection/>
    </xf>
    <xf numFmtId="3" fontId="11" fillId="0" borderId="10" xfId="51" applyNumberFormat="1" applyFont="1" applyBorder="1" applyAlignment="1">
      <alignment horizontal="right"/>
      <protection/>
    </xf>
    <xf numFmtId="0" fontId="8" fillId="0" borderId="0" xfId="51" applyFont="1" applyAlignment="1">
      <alignment horizontal="center"/>
      <protection/>
    </xf>
    <xf numFmtId="0" fontId="3" fillId="0" borderId="11" xfId="51" applyFont="1" applyBorder="1" applyAlignment="1">
      <alignment horizontal="left" vertical="top"/>
      <protection/>
    </xf>
    <xf numFmtId="0" fontId="6" fillId="0" borderId="11" xfId="51" applyFont="1" applyBorder="1" applyAlignment="1">
      <alignment horizontal="left" vertical="top"/>
      <protection/>
    </xf>
    <xf numFmtId="3" fontId="6" fillId="0" borderId="11" xfId="51" applyNumberFormat="1" applyFont="1" applyBorder="1" applyAlignment="1">
      <alignment horizontal="right" vertical="top"/>
      <protection/>
    </xf>
    <xf numFmtId="3" fontId="11" fillId="0" borderId="11" xfId="51" applyNumberFormat="1" applyFont="1" applyBorder="1" applyAlignment="1">
      <alignment horizontal="right" vertical="top"/>
      <protection/>
    </xf>
    <xf numFmtId="3" fontId="3" fillId="0" borderId="0" xfId="51" applyNumberFormat="1" applyFont="1" applyAlignment="1">
      <alignment horizontal="right"/>
      <protection/>
    </xf>
    <xf numFmtId="3" fontId="3" fillId="0" borderId="0" xfId="51" applyNumberFormat="1" applyFont="1" applyBorder="1" applyAlignment="1">
      <alignment horizontal="right"/>
      <protection/>
    </xf>
    <xf numFmtId="0" fontId="3" fillId="0" borderId="0" xfId="51" applyFont="1" applyAlignment="1">
      <alignment/>
      <protection/>
    </xf>
    <xf numFmtId="3" fontId="4" fillId="0" borderId="0" xfId="51" applyNumberFormat="1" applyFont="1" applyBorder="1">
      <alignment vertical="center"/>
      <protection/>
    </xf>
    <xf numFmtId="0" fontId="5" fillId="0" borderId="0" xfId="52" applyFont="1" applyFill="1" applyAlignment="1">
      <alignment horizontal="left" vertical="top"/>
      <protection/>
    </xf>
    <xf numFmtId="0" fontId="2" fillId="0" borderId="0" xfId="52" applyFill="1">
      <alignment vertical="center"/>
      <protection/>
    </xf>
    <xf numFmtId="0" fontId="2" fillId="0" borderId="0" xfId="52" applyFill="1" applyAlignment="1">
      <alignment horizontal="left" vertical="center"/>
      <protection/>
    </xf>
    <xf numFmtId="0" fontId="2" fillId="0" borderId="0" xfId="52">
      <alignment vertical="center"/>
      <protection/>
    </xf>
    <xf numFmtId="0" fontId="25" fillId="0" borderId="0" xfId="52" applyFont="1" applyAlignment="1">
      <alignment horizontal="center" vertical="center"/>
      <protection/>
    </xf>
    <xf numFmtId="0" fontId="19" fillId="0" borderId="0" xfId="52" applyFont="1">
      <alignment vertical="center"/>
      <protection/>
    </xf>
    <xf numFmtId="0" fontId="4" fillId="0" borderId="11" xfId="52" applyFont="1" applyFill="1" applyBorder="1" applyAlignment="1">
      <alignment horizontal="right" vertical="top"/>
      <protection/>
    </xf>
    <xf numFmtId="0" fontId="18" fillId="0" borderId="0" xfId="52" applyFont="1" applyAlignment="1">
      <alignment vertical="center"/>
      <protection/>
    </xf>
    <xf numFmtId="0" fontId="10" fillId="0" borderId="0" xfId="52" applyFont="1" applyAlignment="1">
      <alignment vertical="center"/>
      <protection/>
    </xf>
    <xf numFmtId="0" fontId="11" fillId="0" borderId="0" xfId="52" applyFont="1" applyFill="1" applyBorder="1" applyAlignment="1">
      <alignment vertical="center"/>
      <protection/>
    </xf>
    <xf numFmtId="0" fontId="7" fillId="0" borderId="12" xfId="52" applyFont="1" applyFill="1" applyBorder="1" applyAlignment="1">
      <alignment vertical="center"/>
      <protection/>
    </xf>
    <xf numFmtId="0" fontId="2" fillId="0" borderId="0" xfId="52" applyAlignment="1">
      <alignment/>
      <protection/>
    </xf>
    <xf numFmtId="0" fontId="5" fillId="0" borderId="0" xfId="53" applyFont="1" applyBorder="1" applyAlignment="1">
      <alignment horizontal="left" vertical="center"/>
      <protection/>
    </xf>
    <xf numFmtId="3" fontId="3" fillId="0" borderId="0" xfId="53" applyNumberFormat="1" applyFont="1" applyBorder="1" applyAlignment="1">
      <alignment vertical="center"/>
      <protection/>
    </xf>
    <xf numFmtId="0" fontId="2" fillId="0" borderId="0" xfId="53" applyAlignment="1">
      <alignment vertical="center"/>
      <protection/>
    </xf>
    <xf numFmtId="0" fontId="15" fillId="0" borderId="0" xfId="53" applyFont="1" applyAlignment="1">
      <alignment vertical="center"/>
      <protection/>
    </xf>
    <xf numFmtId="0" fontId="24" fillId="0" borderId="0" xfId="53" applyFont="1" applyAlignment="1">
      <alignment vertical="center"/>
      <protection/>
    </xf>
    <xf numFmtId="3" fontId="7" fillId="0" borderId="0" xfId="53" applyNumberFormat="1" applyFont="1" applyBorder="1" applyAlignment="1">
      <alignment horizontal="centerContinuous" vertical="center"/>
      <protection/>
    </xf>
    <xf numFmtId="0" fontId="7" fillId="0" borderId="0" xfId="53" applyFont="1" applyAlignment="1">
      <alignment vertical="center"/>
      <protection/>
    </xf>
    <xf numFmtId="0" fontId="26" fillId="0" borderId="11" xfId="53" applyFont="1" applyBorder="1" applyAlignment="1">
      <alignment horizontal="left" vertical="top"/>
      <protection/>
    </xf>
    <xf numFmtId="0" fontId="26" fillId="0" borderId="0" xfId="53" applyFont="1" applyAlignment="1">
      <alignment vertical="center"/>
      <protection/>
    </xf>
    <xf numFmtId="0" fontId="2" fillId="0" borderId="0" xfId="53">
      <alignment vertical="center"/>
      <protection/>
    </xf>
    <xf numFmtId="3" fontId="3" fillId="0" borderId="0" xfId="53" applyNumberFormat="1" applyFont="1">
      <alignment vertical="center"/>
      <protection/>
    </xf>
    <xf numFmtId="3" fontId="27" fillId="0" borderId="0" xfId="53" applyNumberFormat="1" applyFont="1">
      <alignment vertical="center"/>
      <protection/>
    </xf>
    <xf numFmtId="0" fontId="2" fillId="0" borderId="0" xfId="54" applyAlignment="1">
      <alignment vertical="center"/>
      <protection/>
    </xf>
    <xf numFmtId="0" fontId="28" fillId="0" borderId="0" xfId="54" applyFont="1" applyAlignment="1">
      <alignment vertical="center"/>
      <protection/>
    </xf>
    <xf numFmtId="0" fontId="29" fillId="0" borderId="0" xfId="54" applyFont="1" applyAlignment="1">
      <alignment vertical="center"/>
      <protection/>
    </xf>
    <xf numFmtId="0" fontId="26" fillId="0" borderId="0" xfId="54" applyFont="1" applyAlignment="1">
      <alignment vertical="center"/>
      <protection/>
    </xf>
    <xf numFmtId="0" fontId="2" fillId="0" borderId="0" xfId="54">
      <alignment vertical="center"/>
      <protection/>
    </xf>
    <xf numFmtId="3" fontId="3" fillId="0" borderId="0" xfId="54" applyNumberFormat="1" applyFont="1">
      <alignment vertical="center"/>
      <protection/>
    </xf>
    <xf numFmtId="0" fontId="5" fillId="0" borderId="0" xfId="55" applyFont="1" applyFill="1" applyAlignment="1">
      <alignment horizontal="left" vertical="center"/>
      <protection/>
    </xf>
    <xf numFmtId="0" fontId="2" fillId="0" borderId="0" xfId="55" applyFill="1" applyAlignment="1">
      <alignment vertical="center"/>
      <protection/>
    </xf>
    <xf numFmtId="0" fontId="2" fillId="0" borderId="0" xfId="55" applyAlignment="1">
      <alignment vertical="center"/>
      <protection/>
    </xf>
    <xf numFmtId="0" fontId="30" fillId="0" borderId="0" xfId="55" applyFont="1" applyAlignment="1">
      <alignment vertical="center"/>
      <protection/>
    </xf>
    <xf numFmtId="0" fontId="16" fillId="0" borderId="0" xfId="55" applyFont="1" applyAlignment="1">
      <alignment vertical="center"/>
      <protection/>
    </xf>
    <xf numFmtId="0" fontId="7" fillId="0" borderId="0" xfId="55" applyFont="1" applyAlignment="1">
      <alignment horizontal="right"/>
      <protection/>
    </xf>
    <xf numFmtId="0" fontId="4" fillId="0" borderId="0" xfId="55" applyFont="1" applyAlignment="1">
      <alignment vertical="center"/>
      <protection/>
    </xf>
    <xf numFmtId="0" fontId="11" fillId="0" borderId="10" xfId="55" applyFont="1" applyFill="1" applyBorder="1" applyAlignment="1">
      <alignment horizontal="right" vertical="center" wrapText="1"/>
      <protection/>
    </xf>
    <xf numFmtId="0" fontId="11" fillId="0" borderId="10" xfId="55" applyFont="1" applyFill="1" applyBorder="1" applyAlignment="1">
      <alignment horizontal="right" wrapText="1"/>
      <protection/>
    </xf>
    <xf numFmtId="0" fontId="11" fillId="0" borderId="0" xfId="55" applyFont="1" applyFill="1" applyBorder="1" applyAlignment="1">
      <alignment horizontal="left"/>
      <protection/>
    </xf>
    <xf numFmtId="3" fontId="11" fillId="0" borderId="0" xfId="55" applyNumberFormat="1" applyFont="1" applyFill="1" applyBorder="1" applyAlignment="1">
      <alignment/>
      <protection/>
    </xf>
    <xf numFmtId="0" fontId="4" fillId="0" borderId="0" xfId="55" applyFont="1" applyAlignment="1">
      <alignment/>
      <protection/>
    </xf>
    <xf numFmtId="0" fontId="31" fillId="0" borderId="13" xfId="55" applyFont="1" applyFill="1" applyBorder="1" applyAlignment="1">
      <alignment horizontal="left"/>
      <protection/>
    </xf>
    <xf numFmtId="3" fontId="11" fillId="0" borderId="13" xfId="62" applyNumberFormat="1" applyFont="1" applyFill="1" applyBorder="1" applyAlignment="1">
      <alignment/>
    </xf>
    <xf numFmtId="164" fontId="12" fillId="0" borderId="13" xfId="55" applyNumberFormat="1" applyFont="1" applyFill="1" applyBorder="1" applyAlignment="1">
      <alignment horizontal="right"/>
      <protection/>
    </xf>
    <xf numFmtId="0" fontId="3" fillId="0" borderId="0" xfId="55" applyFont="1" applyAlignment="1">
      <alignment vertical="center"/>
      <protection/>
    </xf>
    <xf numFmtId="0" fontId="2" fillId="0" borderId="0" xfId="55">
      <alignment vertical="center"/>
      <protection/>
    </xf>
    <xf numFmtId="0" fontId="2" fillId="0" borderId="0" xfId="55" applyAlignment="1">
      <alignment horizontal="left" vertical="center"/>
      <protection/>
    </xf>
    <xf numFmtId="0" fontId="5" fillId="0" borderId="0" xfId="56" applyFont="1" applyAlignment="1">
      <alignment horizontal="left" vertical="center"/>
      <protection/>
    </xf>
    <xf numFmtId="3" fontId="3" fillId="0" borderId="0" xfId="56" applyNumberFormat="1" applyFont="1" applyAlignment="1">
      <alignment vertical="center"/>
      <protection/>
    </xf>
    <xf numFmtId="0" fontId="2" fillId="0" borderId="0" xfId="56" applyAlignment="1">
      <alignment vertical="center"/>
      <protection/>
    </xf>
    <xf numFmtId="0" fontId="5" fillId="0" borderId="0" xfId="57" applyFont="1" applyFill="1" applyAlignment="1">
      <alignment horizontal="left" vertical="top"/>
      <protection/>
    </xf>
    <xf numFmtId="0" fontId="2" fillId="0" borderId="0" xfId="57" applyFill="1">
      <alignment vertical="center"/>
      <protection/>
    </xf>
    <xf numFmtId="0" fontId="2" fillId="0" borderId="0" xfId="57">
      <alignment vertical="center"/>
      <protection/>
    </xf>
    <xf numFmtId="0" fontId="2" fillId="0" borderId="0" xfId="57" applyAlignment="1">
      <alignment horizontal="left" vertical="center"/>
      <protection/>
    </xf>
    <xf numFmtId="3" fontId="4" fillId="0" borderId="0" xfId="57" applyNumberFormat="1" applyFont="1" applyFill="1" applyAlignment="1">
      <alignment horizontal="left" vertical="top"/>
      <protection/>
    </xf>
    <xf numFmtId="0" fontId="4" fillId="0" borderId="0" xfId="57" applyFont="1" applyAlignment="1">
      <alignment horizontal="left" vertical="top"/>
      <protection/>
    </xf>
    <xf numFmtId="0" fontId="7" fillId="0" borderId="0" xfId="57" applyFont="1" applyAlignment="1">
      <alignment horizontal="right"/>
      <protection/>
    </xf>
    <xf numFmtId="0" fontId="4" fillId="0" borderId="0" xfId="57" applyFont="1">
      <alignment vertical="center"/>
      <protection/>
    </xf>
    <xf numFmtId="0" fontId="6" fillId="0" borderId="11" xfId="57" applyFont="1" applyBorder="1" applyAlignment="1" quotePrefix="1">
      <alignment horizontal="left" vertical="top"/>
      <protection/>
    </xf>
    <xf numFmtId="0" fontId="2" fillId="0" borderId="11" xfId="57" applyBorder="1" applyAlignment="1">
      <alignment horizontal="left" vertical="center"/>
      <protection/>
    </xf>
    <xf numFmtId="0" fontId="6" fillId="0" borderId="11" xfId="57" applyFont="1" applyFill="1" applyBorder="1" applyAlignment="1">
      <alignment horizontal="right" vertical="top"/>
      <protection/>
    </xf>
    <xf numFmtId="0" fontId="3" fillId="0" borderId="0" xfId="57" applyFont="1" applyFill="1" applyAlignment="1">
      <alignment horizontal="left"/>
      <protection/>
    </xf>
    <xf numFmtId="3" fontId="3" fillId="0" borderId="0" xfId="57" applyNumberFormat="1" applyFont="1" applyFill="1" applyAlignment="1">
      <alignment/>
      <protection/>
    </xf>
    <xf numFmtId="164" fontId="7" fillId="0" borderId="0" xfId="57" applyNumberFormat="1" applyFont="1" applyFill="1" applyAlignment="1">
      <alignment horizontal="right"/>
      <protection/>
    </xf>
    <xf numFmtId="0" fontId="2" fillId="0" borderId="0" xfId="57" applyAlignment="1">
      <alignment/>
      <protection/>
    </xf>
    <xf numFmtId="0" fontId="3" fillId="0" borderId="0" xfId="57" applyFont="1" applyFill="1" applyAlignment="1">
      <alignment horizontal="right"/>
      <protection/>
    </xf>
    <xf numFmtId="3" fontId="3" fillId="0" borderId="0" xfId="57" applyNumberFormat="1" applyFont="1" applyFill="1" applyBorder="1" applyAlignment="1">
      <alignment/>
      <protection/>
    </xf>
    <xf numFmtId="0" fontId="2" fillId="0" borderId="0" xfId="57" applyBorder="1" applyAlignment="1">
      <alignment/>
      <protection/>
    </xf>
    <xf numFmtId="0" fontId="11" fillId="0" borderId="0" xfId="57" applyFont="1" applyFill="1" applyBorder="1" applyAlignment="1">
      <alignment horizontal="left"/>
      <protection/>
    </xf>
    <xf numFmtId="3" fontId="11" fillId="0" borderId="0" xfId="57" applyNumberFormat="1" applyFont="1" applyFill="1" applyBorder="1" applyAlignment="1">
      <alignment/>
      <protection/>
    </xf>
    <xf numFmtId="0" fontId="31" fillId="0" borderId="0" xfId="57" applyFont="1" applyFill="1" applyBorder="1" applyAlignment="1">
      <alignment horizontal="left"/>
      <protection/>
    </xf>
    <xf numFmtId="164" fontId="12" fillId="0" borderId="0" xfId="57" applyNumberFormat="1" applyFont="1" applyFill="1" applyBorder="1" applyAlignment="1">
      <alignment/>
      <protection/>
    </xf>
    <xf numFmtId="0" fontId="3" fillId="0" borderId="0" xfId="57" applyFont="1" applyFill="1" applyBorder="1" applyAlignment="1">
      <alignment horizontal="left"/>
      <protection/>
    </xf>
    <xf numFmtId="164" fontId="7" fillId="0" borderId="0" xfId="57" applyNumberFormat="1" applyFont="1" applyFill="1" applyBorder="1" applyAlignment="1">
      <alignment/>
      <protection/>
    </xf>
    <xf numFmtId="0" fontId="3" fillId="0" borderId="0" xfId="57" applyFont="1" applyFill="1" applyBorder="1" applyAlignment="1">
      <alignment horizontal="right"/>
      <protection/>
    </xf>
    <xf numFmtId="9" fontId="11" fillId="0" borderId="0" xfId="57" applyNumberFormat="1" applyFont="1" applyFill="1" applyBorder="1" applyAlignment="1">
      <alignment/>
      <protection/>
    </xf>
    <xf numFmtId="0" fontId="11" fillId="0" borderId="13" xfId="57" applyFont="1" applyFill="1" applyBorder="1" applyAlignment="1">
      <alignment horizontal="left"/>
      <protection/>
    </xf>
    <xf numFmtId="0" fontId="21" fillId="0" borderId="13" xfId="57" applyFont="1" applyFill="1" applyBorder="1" applyAlignment="1">
      <alignment horizontal="left"/>
      <protection/>
    </xf>
    <xf numFmtId="3" fontId="11" fillId="0" borderId="13" xfId="57" applyNumberFormat="1" applyFont="1" applyFill="1" applyBorder="1" applyAlignment="1">
      <alignment/>
      <protection/>
    </xf>
    <xf numFmtId="164" fontId="12" fillId="0" borderId="13" xfId="57" applyNumberFormat="1" applyFont="1" applyFill="1" applyBorder="1" applyAlignment="1">
      <alignment/>
      <protection/>
    </xf>
    <xf numFmtId="0" fontId="2" fillId="0" borderId="0" xfId="57" applyAlignment="1">
      <alignment vertical="center"/>
      <protection/>
    </xf>
    <xf numFmtId="0" fontId="4" fillId="0" borderId="0" xfId="58" applyFont="1" applyAlignment="1">
      <alignment vertical="center"/>
      <protection/>
    </xf>
    <xf numFmtId="0" fontId="11" fillId="0" borderId="10" xfId="58" applyFont="1" applyBorder="1" applyAlignment="1">
      <alignment vertical="center"/>
      <protection/>
    </xf>
    <xf numFmtId="0" fontId="11" fillId="0" borderId="10" xfId="58" applyFont="1" applyFill="1" applyBorder="1" applyAlignment="1">
      <alignment horizontal="left" vertical="center"/>
      <protection/>
    </xf>
    <xf numFmtId="0" fontId="4" fillId="0" borderId="11" xfId="58" applyFont="1" applyBorder="1" applyAlignment="1">
      <alignment vertical="center"/>
      <protection/>
    </xf>
    <xf numFmtId="0" fontId="11" fillId="0" borderId="11" xfId="58" applyFont="1" applyFill="1" applyBorder="1" applyAlignment="1">
      <alignment horizontal="left" vertical="center"/>
      <protection/>
    </xf>
    <xf numFmtId="0" fontId="11" fillId="0" borderId="14" xfId="58" applyFont="1" applyFill="1" applyBorder="1" applyAlignment="1">
      <alignment vertical="center"/>
      <protection/>
    </xf>
    <xf numFmtId="3" fontId="11" fillId="0" borderId="14" xfId="58" applyNumberFormat="1" applyFont="1" applyFill="1" applyBorder="1" applyAlignment="1">
      <alignment vertical="center"/>
      <protection/>
    </xf>
    <xf numFmtId="0" fontId="5" fillId="0" borderId="0" xfId="60" applyFont="1">
      <alignment/>
      <protection/>
    </xf>
    <xf numFmtId="0" fontId="8" fillId="0" borderId="0" xfId="60" applyFont="1">
      <alignment/>
      <protection/>
    </xf>
    <xf numFmtId="3" fontId="8" fillId="0" borderId="0" xfId="60" applyNumberFormat="1" applyFont="1">
      <alignment/>
      <protection/>
    </xf>
    <xf numFmtId="0" fontId="15" fillId="0" borderId="0" xfId="60" applyFont="1">
      <alignment/>
      <protection/>
    </xf>
    <xf numFmtId="0" fontId="19" fillId="0" borderId="0" xfId="60" applyFont="1">
      <alignment/>
      <protection/>
    </xf>
    <xf numFmtId="0" fontId="31" fillId="0" borderId="0" xfId="60" applyFont="1" applyAlignment="1">
      <alignment horizontal="centerContinuous"/>
      <protection/>
    </xf>
    <xf numFmtId="0" fontId="7" fillId="0" borderId="0" xfId="60" applyFont="1" applyAlignment="1">
      <alignment horizontal="centerContinuous"/>
      <protection/>
    </xf>
    <xf numFmtId="0" fontId="7" fillId="0" borderId="0" xfId="60" applyFont="1">
      <alignment/>
      <protection/>
    </xf>
    <xf numFmtId="3" fontId="7" fillId="0" borderId="0" xfId="60" applyNumberFormat="1" applyFont="1">
      <alignment/>
      <protection/>
    </xf>
    <xf numFmtId="0" fontId="7" fillId="0" borderId="0" xfId="59" applyFont="1" applyAlignment="1">
      <alignment horizontal="right"/>
      <protection/>
    </xf>
    <xf numFmtId="0" fontId="11" fillId="0" borderId="10" xfId="60" applyFont="1" applyBorder="1" applyAlignment="1">
      <alignment/>
      <protection/>
    </xf>
    <xf numFmtId="0" fontId="11" fillId="0" borderId="10" xfId="60" applyFont="1" applyBorder="1" applyAlignment="1">
      <alignment horizontal="right"/>
      <protection/>
    </xf>
    <xf numFmtId="0" fontId="8" fillId="0" borderId="0" xfId="60" applyFont="1" applyAlignment="1">
      <alignment vertical="center"/>
      <protection/>
    </xf>
    <xf numFmtId="0" fontId="5" fillId="0" borderId="11" xfId="60" applyFont="1" applyBorder="1" applyAlignment="1">
      <alignment horizontal="left" vertical="top"/>
      <protection/>
    </xf>
    <xf numFmtId="0" fontId="9" fillId="0" borderId="11" xfId="60" applyFont="1" applyBorder="1" applyAlignment="1">
      <alignment horizontal="left" vertical="top"/>
      <protection/>
    </xf>
    <xf numFmtId="0" fontId="6" fillId="0" borderId="11" xfId="60" applyFont="1" applyBorder="1" applyAlignment="1">
      <alignment horizontal="right" vertical="top"/>
      <protection/>
    </xf>
    <xf numFmtId="0" fontId="3" fillId="0" borderId="0" xfId="60" applyFont="1">
      <alignment/>
      <protection/>
    </xf>
    <xf numFmtId="0" fontId="6" fillId="0" borderId="0" xfId="60" applyFont="1">
      <alignment/>
      <protection/>
    </xf>
    <xf numFmtId="3" fontId="3" fillId="0" borderId="0" xfId="60" applyNumberFormat="1" applyFont="1" applyAlignment="1">
      <alignment/>
      <protection/>
    </xf>
    <xf numFmtId="3" fontId="3" fillId="0" borderId="0" xfId="60" applyNumberFormat="1" applyFont="1" applyBorder="1" applyAlignment="1">
      <alignment/>
      <protection/>
    </xf>
    <xf numFmtId="0" fontId="11" fillId="0" borderId="0" xfId="60" applyFont="1" applyBorder="1">
      <alignment/>
      <protection/>
    </xf>
    <xf numFmtId="3" fontId="11" fillId="0" borderId="11" xfId="60" applyNumberFormat="1" applyFont="1" applyBorder="1" applyAlignment="1">
      <alignment/>
      <protection/>
    </xf>
    <xf numFmtId="3" fontId="11" fillId="0" borderId="0" xfId="60" applyNumberFormat="1" applyFont="1" applyBorder="1" applyAlignment="1">
      <alignment/>
      <protection/>
    </xf>
    <xf numFmtId="0" fontId="11" fillId="0" borderId="12" xfId="60" applyFont="1" applyBorder="1">
      <alignment/>
      <protection/>
    </xf>
    <xf numFmtId="3" fontId="3" fillId="0" borderId="12" xfId="60" applyNumberFormat="1" applyFont="1" applyBorder="1">
      <alignment/>
      <protection/>
    </xf>
    <xf numFmtId="0" fontId="11" fillId="0" borderId="0" xfId="60" applyFont="1" applyBorder="1" applyAlignment="1">
      <alignment horizontal="right"/>
      <protection/>
    </xf>
    <xf numFmtId="0" fontId="6" fillId="0" borderId="0" xfId="60" applyFont="1" applyBorder="1" applyAlignment="1">
      <alignment horizontal="right" vertical="top"/>
      <protection/>
    </xf>
    <xf numFmtId="0" fontId="11" fillId="0" borderId="11" xfId="60" applyFont="1" applyBorder="1" applyAlignment="1">
      <alignment horizontal="left" vertical="top"/>
      <protection/>
    </xf>
    <xf numFmtId="0" fontId="3" fillId="0" borderId="11" xfId="60" applyFont="1" applyBorder="1" applyAlignment="1">
      <alignment horizontal="center" vertical="top"/>
      <protection/>
    </xf>
    <xf numFmtId="3" fontId="3" fillId="0" borderId="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27" fillId="0" borderId="0" xfId="54" applyNumberFormat="1" applyFont="1" applyBorder="1" applyAlignment="1">
      <alignment/>
      <protection/>
    </xf>
    <xf numFmtId="0" fontId="6" fillId="0" borderId="11" xfId="60" applyFont="1" applyBorder="1" applyAlignment="1">
      <alignment horizontal="center" vertical="top"/>
      <protection/>
    </xf>
    <xf numFmtId="0" fontId="6" fillId="0" borderId="0" xfId="60" applyFont="1" applyBorder="1" applyAlignment="1">
      <alignment horizontal="center"/>
      <protection/>
    </xf>
    <xf numFmtId="0" fontId="2" fillId="0" borderId="0" xfId="54" applyBorder="1">
      <alignment vertical="center"/>
      <protection/>
    </xf>
    <xf numFmtId="3" fontId="3" fillId="0" borderId="0" xfId="54" applyNumberFormat="1" applyFont="1" applyBorder="1">
      <alignment vertical="center"/>
      <protection/>
    </xf>
    <xf numFmtId="0" fontId="21" fillId="0" borderId="0" xfId="60" applyFont="1" applyBorder="1">
      <alignment/>
      <protection/>
    </xf>
    <xf numFmtId="0" fontId="3" fillId="0" borderId="0" xfId="60" applyFont="1" applyBorder="1" applyAlignment="1">
      <alignment horizontal="center" vertical="top"/>
      <protection/>
    </xf>
    <xf numFmtId="3" fontId="11" fillId="0" borderId="0" xfId="60" applyNumberFormat="1" applyFont="1" applyBorder="1" applyAlignment="1">
      <alignment horizontal="center"/>
      <protection/>
    </xf>
    <xf numFmtId="0" fontId="3" fillId="0" borderId="0" xfId="51" applyFont="1">
      <alignment vertical="center"/>
      <protection/>
    </xf>
    <xf numFmtId="0" fontId="3" fillId="0" borderId="0" xfId="51" applyFont="1" applyAlignment="1">
      <alignment horizontal="center"/>
      <protection/>
    </xf>
    <xf numFmtId="3" fontId="3" fillId="0" borderId="0" xfId="51" applyNumberFormat="1" applyFont="1">
      <alignment vertical="center"/>
      <protection/>
    </xf>
    <xf numFmtId="0" fontId="21" fillId="0" borderId="0" xfId="60" applyFont="1" applyBorder="1" applyAlignment="1">
      <alignment horizontal="center"/>
      <protection/>
    </xf>
    <xf numFmtId="0" fontId="7" fillId="0" borderId="0" xfId="51" applyFont="1" applyBorder="1" applyAlignment="1">
      <alignment/>
      <protection/>
    </xf>
    <xf numFmtId="3" fontId="2" fillId="0" borderId="0" xfId="52" applyNumberFormat="1">
      <alignment vertical="center"/>
      <protection/>
    </xf>
    <xf numFmtId="0" fontId="11" fillId="0" borderId="0" xfId="60" applyFont="1" applyBorder="1" applyAlignment="1">
      <alignment horizontal="center"/>
      <protection/>
    </xf>
    <xf numFmtId="0" fontId="11" fillId="0" borderId="0" xfId="60" applyFont="1" applyBorder="1">
      <alignment/>
      <protection/>
    </xf>
    <xf numFmtId="0" fontId="4" fillId="0" borderId="0" xfId="51" applyFont="1" applyAlignment="1">
      <alignment/>
      <protection/>
    </xf>
    <xf numFmtId="0" fontId="3" fillId="0" borderId="0" xfId="57" applyFont="1" applyFill="1" applyBorder="1" applyAlignment="1">
      <alignment horizontal="right"/>
      <protection/>
    </xf>
    <xf numFmtId="0" fontId="3" fillId="0" borderId="0" xfId="57" applyFont="1" applyFill="1" applyBorder="1" applyAlignment="1">
      <alignment horizontal="left"/>
      <protection/>
    </xf>
    <xf numFmtId="0" fontId="4" fillId="0" borderId="0" xfId="57" applyFont="1">
      <alignment vertical="center"/>
      <protection/>
    </xf>
    <xf numFmtId="0" fontId="26" fillId="0" borderId="0" xfId="57" applyFont="1">
      <alignment vertical="center"/>
      <protection/>
    </xf>
    <xf numFmtId="3" fontId="7" fillId="0" borderId="0" xfId="58" applyNumberFormat="1" applyFont="1" applyBorder="1" applyAlignment="1">
      <alignment vertical="center"/>
      <protection/>
    </xf>
    <xf numFmtId="3" fontId="27" fillId="0" borderId="0" xfId="58" applyNumberFormat="1" applyFont="1" applyBorder="1" applyAlignment="1">
      <alignment vertical="center"/>
      <protection/>
    </xf>
    <xf numFmtId="3" fontId="26" fillId="0" borderId="0" xfId="58" applyNumberFormat="1" applyFont="1" applyBorder="1" applyAlignment="1">
      <alignment vertical="center"/>
      <protection/>
    </xf>
    <xf numFmtId="0" fontId="2" fillId="0" borderId="0" xfId="58" applyBorder="1" applyAlignment="1">
      <alignment vertical="center"/>
      <protection/>
    </xf>
    <xf numFmtId="3" fontId="3" fillId="0" borderId="0" xfId="58" applyNumberFormat="1" applyFont="1" applyBorder="1" applyAlignment="1">
      <alignment vertical="center"/>
      <protection/>
    </xf>
    <xf numFmtId="0" fontId="7" fillId="0" borderId="0" xfId="56" applyFont="1" applyAlignment="1">
      <alignment vertical="center"/>
      <protection/>
    </xf>
    <xf numFmtId="3" fontId="7" fillId="0" borderId="0" xfId="56" applyNumberFormat="1" applyFont="1" applyAlignment="1">
      <alignment vertical="center"/>
      <protection/>
    </xf>
    <xf numFmtId="0" fontId="3" fillId="0" borderId="0" xfId="56" applyFont="1" applyAlignment="1">
      <alignment vertical="center"/>
      <protection/>
    </xf>
    <xf numFmtId="0" fontId="30" fillId="0" borderId="0" xfId="56" applyFont="1" applyAlignment="1">
      <alignment vertical="center"/>
      <protection/>
    </xf>
    <xf numFmtId="0" fontId="16" fillId="0" borderId="0" xfId="56" applyFont="1" applyAlignment="1">
      <alignment vertical="center"/>
      <protection/>
    </xf>
    <xf numFmtId="0" fontId="4" fillId="0" borderId="12" xfId="56" applyFont="1" applyBorder="1" applyAlignment="1">
      <alignment vertical="center"/>
      <protection/>
    </xf>
    <xf numFmtId="0" fontId="7" fillId="0" borderId="0" xfId="56" applyFont="1" applyAlignment="1">
      <alignment horizontal="right" vertical="center"/>
      <protection/>
    </xf>
    <xf numFmtId="0" fontId="4" fillId="0" borderId="0" xfId="56" applyFont="1" applyAlignment="1">
      <alignment vertical="center"/>
      <protection/>
    </xf>
    <xf numFmtId="0" fontId="11" fillId="0" borderId="10" xfId="56" applyFont="1" applyBorder="1" applyAlignment="1">
      <alignment vertical="center"/>
      <protection/>
    </xf>
    <xf numFmtId="0" fontId="11" fillId="0" borderId="10" xfId="56" applyFont="1" applyFill="1" applyBorder="1" applyAlignment="1">
      <alignment horizontal="right" vertical="center" wrapText="1"/>
      <protection/>
    </xf>
    <xf numFmtId="3" fontId="11" fillId="0" borderId="10" xfId="56" applyNumberFormat="1" applyFont="1" applyBorder="1" applyAlignment="1">
      <alignment horizontal="right" vertical="center" wrapText="1"/>
      <protection/>
    </xf>
    <xf numFmtId="0" fontId="4" fillId="0" borderId="11" xfId="56" applyFont="1" applyBorder="1" applyAlignment="1">
      <alignment vertical="center"/>
      <protection/>
    </xf>
    <xf numFmtId="0" fontId="4" fillId="0" borderId="11" xfId="56" applyFont="1" applyFill="1" applyBorder="1" applyAlignment="1">
      <alignment horizontal="right" vertical="center" wrapText="1"/>
      <protection/>
    </xf>
    <xf numFmtId="3" fontId="4" fillId="0" borderId="11" xfId="56" applyNumberFormat="1" applyFont="1" applyBorder="1" applyAlignment="1">
      <alignment horizontal="right" vertical="center" wrapText="1"/>
      <protection/>
    </xf>
    <xf numFmtId="0" fontId="11" fillId="0" borderId="0" xfId="56" applyFont="1" applyAlignment="1">
      <alignment vertical="center"/>
      <protection/>
    </xf>
    <xf numFmtId="3" fontId="11" fillId="0" borderId="0" xfId="56" applyNumberFormat="1" applyFont="1" applyAlignment="1">
      <alignment vertical="center"/>
      <protection/>
    </xf>
    <xf numFmtId="0" fontId="11" fillId="0" borderId="0" xfId="56" applyFont="1" applyAlignment="1">
      <alignment vertical="center"/>
      <protection/>
    </xf>
    <xf numFmtId="3" fontId="4" fillId="0" borderId="0" xfId="56" applyNumberFormat="1" applyFont="1" applyAlignment="1">
      <alignment vertical="center"/>
      <protection/>
    </xf>
    <xf numFmtId="3" fontId="27" fillId="0" borderId="0" xfId="56" applyNumberFormat="1" applyFont="1" applyAlignment="1">
      <alignment vertical="center"/>
      <protection/>
    </xf>
    <xf numFmtId="0" fontId="5" fillId="0" borderId="0" xfId="60" applyFont="1">
      <alignment/>
      <protection/>
    </xf>
    <xf numFmtId="3" fontId="4" fillId="0" borderId="12" xfId="55" applyNumberFormat="1" applyFont="1" applyFill="1" applyBorder="1" applyAlignment="1">
      <alignment horizontal="left" vertical="top"/>
      <protection/>
    </xf>
    <xf numFmtId="0" fontId="4" fillId="0" borderId="12" xfId="55" applyFont="1" applyBorder="1" applyAlignment="1">
      <alignment vertical="top"/>
      <protection/>
    </xf>
    <xf numFmtId="0" fontId="4" fillId="0" borderId="0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6" fillId="0" borderId="15" xfId="60" applyFont="1" applyBorder="1" applyAlignment="1">
      <alignment horizontal="center" vertical="top"/>
      <protection/>
    </xf>
    <xf numFmtId="0" fontId="3" fillId="0" borderId="15" xfId="60" applyFont="1" applyBorder="1" applyAlignment="1">
      <alignment horizontal="center" vertical="top"/>
      <protection/>
    </xf>
    <xf numFmtId="0" fontId="11" fillId="0" borderId="0" xfId="60" applyFont="1" applyBorder="1" applyAlignment="1">
      <alignment horizontal="left" vertical="center"/>
      <protection/>
    </xf>
    <xf numFmtId="0" fontId="6" fillId="0" borderId="16" xfId="60" applyFont="1" applyBorder="1" applyAlignment="1">
      <alignment horizontal="center"/>
      <protection/>
    </xf>
    <xf numFmtId="0" fontId="11" fillId="0" borderId="11" xfId="60" applyFont="1" applyBorder="1" applyAlignment="1">
      <alignment horizontal="center" vertical="center"/>
      <protection/>
    </xf>
    <xf numFmtId="0" fontId="11" fillId="0" borderId="11" xfId="60" applyFont="1" applyBorder="1">
      <alignment/>
      <protection/>
    </xf>
    <xf numFmtId="3" fontId="3" fillId="0" borderId="11" xfId="60" applyNumberFormat="1" applyFont="1" applyBorder="1" applyAlignment="1">
      <alignment/>
      <protection/>
    </xf>
    <xf numFmtId="0" fontId="4" fillId="0" borderId="11" xfId="56" applyFont="1" applyFill="1" applyBorder="1" applyAlignment="1">
      <alignment horizontal="right" vertical="center" wrapText="1"/>
      <protection/>
    </xf>
    <xf numFmtId="0" fontId="6" fillId="0" borderId="0" xfId="60" applyFont="1">
      <alignment/>
      <protection/>
    </xf>
    <xf numFmtId="0" fontId="21" fillId="0" borderId="0" xfId="60" applyFont="1" applyBorder="1">
      <alignment/>
      <protection/>
    </xf>
    <xf numFmtId="3" fontId="3" fillId="0" borderId="17" xfId="60" applyNumberFormat="1" applyFont="1" applyBorder="1" applyAlignment="1">
      <alignment horizontal="center"/>
      <protection/>
    </xf>
    <xf numFmtId="0" fontId="12" fillId="0" borderId="14" xfId="56" applyFont="1" applyFill="1" applyBorder="1" applyAlignment="1">
      <alignment vertical="center"/>
      <protection/>
    </xf>
    <xf numFmtId="3" fontId="12" fillId="0" borderId="14" xfId="56" applyNumberFormat="1" applyFont="1" applyBorder="1" applyAlignment="1">
      <alignment vertical="center"/>
      <protection/>
    </xf>
    <xf numFmtId="0" fontId="11" fillId="0" borderId="10" xfId="57" applyFont="1" applyFill="1" applyBorder="1" applyAlignment="1">
      <alignment horizontal="right" vertical="center" wrapText="1"/>
      <protection/>
    </xf>
    <xf numFmtId="0" fontId="7" fillId="0" borderId="0" xfId="58" applyFont="1" applyAlignment="1">
      <alignment vertical="center"/>
      <protection/>
    </xf>
    <xf numFmtId="3" fontId="7" fillId="0" borderId="0" xfId="58" applyNumberFormat="1" applyFont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7" fillId="0" borderId="0" xfId="58" applyFont="1" applyBorder="1" applyAlignment="1">
      <alignment vertical="center"/>
      <protection/>
    </xf>
    <xf numFmtId="0" fontId="7" fillId="0" borderId="0" xfId="58" applyFont="1" applyFill="1" applyBorder="1" applyAlignment="1">
      <alignment vertical="center"/>
      <protection/>
    </xf>
    <xf numFmtId="3" fontId="7" fillId="0" borderId="0" xfId="58" applyNumberFormat="1" applyFont="1" applyBorder="1" applyAlignment="1">
      <alignment horizontal="right" vertical="center"/>
      <protection/>
    </xf>
    <xf numFmtId="4" fontId="26" fillId="0" borderId="0" xfId="46" applyFont="1" applyBorder="1" applyAlignment="1">
      <alignment vertical="center" wrapText="1"/>
    </xf>
    <xf numFmtId="165" fontId="11" fillId="0" borderId="10" xfId="51" applyNumberFormat="1" applyFont="1" applyBorder="1" applyAlignment="1">
      <alignment horizontal="right"/>
      <protection/>
    </xf>
    <xf numFmtId="9" fontId="2" fillId="0" borderId="0" xfId="52" applyNumberFormat="1" applyFill="1">
      <alignment vertical="center"/>
      <protection/>
    </xf>
    <xf numFmtId="9" fontId="26" fillId="0" borderId="0" xfId="46" applyNumberFormat="1" applyFont="1" applyBorder="1" applyAlignment="1">
      <alignment vertical="center" wrapText="1"/>
    </xf>
    <xf numFmtId="9" fontId="2" fillId="0" borderId="0" xfId="52" applyNumberFormat="1">
      <alignment vertical="center"/>
      <protection/>
    </xf>
    <xf numFmtId="0" fontId="11" fillId="0" borderId="10" xfId="52" applyFont="1" applyFill="1" applyBorder="1" applyAlignment="1">
      <alignment horizontal="right" wrapText="1"/>
      <protection/>
    </xf>
    <xf numFmtId="9" fontId="7" fillId="0" borderId="15" xfId="52" applyNumberFormat="1" applyFont="1" applyFill="1" applyBorder="1" applyAlignment="1">
      <alignment horizontal="right" vertical="top"/>
      <protection/>
    </xf>
    <xf numFmtId="0" fontId="4" fillId="0" borderId="18" xfId="52" applyFont="1" applyFill="1" applyBorder="1" applyAlignment="1">
      <alignment horizontal="right" vertical="top"/>
      <protection/>
    </xf>
    <xf numFmtId="9" fontId="7" fillId="0" borderId="11" xfId="52" applyNumberFormat="1" applyFont="1" applyFill="1" applyBorder="1" applyAlignment="1">
      <alignment horizontal="right" vertical="top"/>
      <protection/>
    </xf>
    <xf numFmtId="9" fontId="7" fillId="0" borderId="0" xfId="52" applyNumberFormat="1" applyFont="1" applyFill="1" applyBorder="1" applyAlignment="1">
      <alignment horizontal="right" vertical="center"/>
      <protection/>
    </xf>
    <xf numFmtId="9" fontId="7" fillId="0" borderId="12" xfId="52" applyNumberFormat="1" applyFont="1" applyFill="1" applyBorder="1" applyAlignment="1">
      <alignment vertical="center"/>
      <protection/>
    </xf>
    <xf numFmtId="0" fontId="3" fillId="0" borderId="0" xfId="51" applyFont="1" applyAlignment="1">
      <alignment horizontal="left"/>
      <protection/>
    </xf>
    <xf numFmtId="3" fontId="8" fillId="0" borderId="0" xfId="51" applyNumberFormat="1" applyFont="1" applyBorder="1">
      <alignment vertical="center"/>
      <protection/>
    </xf>
    <xf numFmtId="3" fontId="8" fillId="0" borderId="0" xfId="51" applyNumberFormat="1" applyFont="1">
      <alignment vertical="center"/>
      <protection/>
    </xf>
    <xf numFmtId="3" fontId="4" fillId="0" borderId="12" xfId="55" applyNumberFormat="1" applyFont="1" applyFill="1" applyBorder="1" applyAlignment="1">
      <alignment horizontal="center" vertical="top"/>
      <protection/>
    </xf>
    <xf numFmtId="3" fontId="2" fillId="0" borderId="0" xfId="57" applyNumberFormat="1">
      <alignment vertical="center"/>
      <protection/>
    </xf>
    <xf numFmtId="3" fontId="11" fillId="0" borderId="13" xfId="55" applyNumberFormat="1" applyFont="1" applyFill="1" applyBorder="1" applyAlignment="1">
      <alignment/>
      <protection/>
    </xf>
    <xf numFmtId="0" fontId="11" fillId="0" borderId="13" xfId="55" applyFont="1" applyFill="1" applyBorder="1" applyAlignment="1">
      <alignment/>
      <protection/>
    </xf>
    <xf numFmtId="0" fontId="11" fillId="0" borderId="13" xfId="55" applyFont="1" applyFill="1" applyBorder="1" applyAlignment="1">
      <alignment horizontal="left"/>
      <protection/>
    </xf>
    <xf numFmtId="0" fontId="11" fillId="0" borderId="0" xfId="55" applyFont="1" applyFill="1" applyBorder="1" applyAlignment="1">
      <alignment/>
      <protection/>
    </xf>
    <xf numFmtId="0" fontId="11" fillId="0" borderId="0" xfId="55" applyFont="1" applyFill="1" applyAlignment="1">
      <alignment horizontal="left"/>
      <protection/>
    </xf>
    <xf numFmtId="3" fontId="11" fillId="0" borderId="0" xfId="55" applyNumberFormat="1" applyFont="1" applyFill="1" applyAlignment="1">
      <alignment/>
      <protection/>
    </xf>
    <xf numFmtId="0" fontId="11" fillId="0" borderId="17" xfId="57" applyFont="1" applyFill="1" applyBorder="1" applyAlignment="1">
      <alignment vertical="center"/>
      <protection/>
    </xf>
    <xf numFmtId="0" fontId="11" fillId="0" borderId="17" xfId="57" applyFont="1" applyFill="1" applyBorder="1" applyAlignment="1">
      <alignment horizontal="left" vertical="center"/>
      <protection/>
    </xf>
    <xf numFmtId="3" fontId="5" fillId="0" borderId="17" xfId="57" applyNumberFormat="1" applyFont="1" applyFill="1" applyBorder="1" applyAlignment="1">
      <alignment vertical="center"/>
      <protection/>
    </xf>
    <xf numFmtId="0" fontId="11" fillId="0" borderId="0" xfId="57" applyFont="1" applyFill="1" applyAlignment="1">
      <alignment/>
      <protection/>
    </xf>
    <xf numFmtId="0" fontId="11" fillId="0" borderId="0" xfId="57" applyFont="1" applyFill="1" applyAlignment="1">
      <alignment horizontal="left"/>
      <protection/>
    </xf>
    <xf numFmtId="3" fontId="11" fillId="0" borderId="0" xfId="57" applyNumberFormat="1" applyFont="1" applyFill="1" applyAlignment="1">
      <alignment/>
      <protection/>
    </xf>
    <xf numFmtId="0" fontId="17" fillId="0" borderId="0" xfId="57" applyFont="1" applyAlignment="1">
      <alignment/>
      <protection/>
    </xf>
    <xf numFmtId="0" fontId="11" fillId="0" borderId="0" xfId="57" applyFont="1" applyFill="1" applyBorder="1" applyAlignment="1">
      <alignment/>
      <protection/>
    </xf>
    <xf numFmtId="0" fontId="17" fillId="0" borderId="0" xfId="57" applyFont="1" applyBorder="1" applyAlignment="1">
      <alignment/>
      <protection/>
    </xf>
    <xf numFmtId="3" fontId="2" fillId="0" borderId="0" xfId="55" applyNumberFormat="1">
      <alignment vertical="center"/>
      <protection/>
    </xf>
    <xf numFmtId="0" fontId="12" fillId="0" borderId="10" xfId="58" applyFont="1" applyFill="1" applyBorder="1" applyAlignment="1">
      <alignment horizontal="right" vertical="center"/>
      <protection/>
    </xf>
    <xf numFmtId="0" fontId="4" fillId="0" borderId="11" xfId="58" applyFont="1" applyFill="1" applyBorder="1" applyAlignment="1">
      <alignment horizontal="right" vertical="center"/>
      <protection/>
    </xf>
    <xf numFmtId="0" fontId="12" fillId="0" borderId="10" xfId="58" applyFont="1" applyFill="1" applyBorder="1" applyAlignment="1">
      <alignment horizontal="right" vertical="center" wrapText="1"/>
      <protection/>
    </xf>
    <xf numFmtId="0" fontId="11" fillId="0" borderId="10" xfId="56" applyFont="1" applyFill="1" applyBorder="1" applyAlignment="1">
      <alignment vertical="center" wrapText="1"/>
      <protection/>
    </xf>
    <xf numFmtId="0" fontId="20" fillId="0" borderId="0" xfId="53" applyFont="1" applyBorder="1" applyAlignment="1">
      <alignment horizontal="centerContinuous"/>
      <protection/>
    </xf>
    <xf numFmtId="0" fontId="7" fillId="0" borderId="0" xfId="53" applyFont="1" applyBorder="1" applyAlignment="1">
      <alignment horizontal="right"/>
      <protection/>
    </xf>
    <xf numFmtId="0" fontId="7" fillId="0" borderId="0" xfId="53" applyFont="1" applyBorder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2" fillId="0" borderId="10" xfId="53" applyFont="1" applyBorder="1" applyAlignment="1">
      <alignment horizontal="left"/>
      <protection/>
    </xf>
    <xf numFmtId="0" fontId="12" fillId="0" borderId="0" xfId="53" applyFont="1" applyBorder="1" applyAlignment="1">
      <alignment horizontal="left"/>
      <protection/>
    </xf>
    <xf numFmtId="3" fontId="26" fillId="0" borderId="11" xfId="53" applyNumberFormat="1" applyFont="1" applyBorder="1" applyAlignment="1">
      <alignment horizontal="center" vertical="top" wrapText="1"/>
      <protection/>
    </xf>
    <xf numFmtId="3" fontId="4" fillId="0" borderId="18" xfId="53" applyNumberFormat="1" applyFont="1" applyBorder="1" applyAlignment="1">
      <alignment horizontal="right" vertical="center" wrapText="1"/>
      <protection/>
    </xf>
    <xf numFmtId="3" fontId="4" fillId="0" borderId="15" xfId="53" applyNumberFormat="1" applyFont="1" applyBorder="1" applyAlignment="1">
      <alignment horizontal="center" vertical="center" wrapText="1"/>
      <protection/>
    </xf>
    <xf numFmtId="3" fontId="4" fillId="0" borderId="11" xfId="53" applyNumberFormat="1" applyFont="1" applyBorder="1" applyAlignment="1">
      <alignment horizontal="right" vertical="center"/>
      <protection/>
    </xf>
    <xf numFmtId="3" fontId="7" fillId="0" borderId="0" xfId="54" applyNumberFormat="1" applyFont="1" applyBorder="1" applyAlignment="1">
      <alignment/>
      <protection/>
    </xf>
    <xf numFmtId="0" fontId="27" fillId="0" borderId="0" xfId="53" applyFont="1">
      <alignment vertical="center"/>
      <protection/>
    </xf>
    <xf numFmtId="0" fontId="11" fillId="0" borderId="0" xfId="54" applyFont="1" applyAlignment="1">
      <alignment/>
      <protection/>
    </xf>
    <xf numFmtId="0" fontId="10" fillId="0" borderId="0" xfId="54" applyFont="1" applyAlignment="1">
      <alignment/>
      <protection/>
    </xf>
    <xf numFmtId="3" fontId="11" fillId="0" borderId="0" xfId="0" applyNumberFormat="1" applyFont="1" applyFill="1" applyBorder="1" applyAlignment="1">
      <alignment/>
    </xf>
    <xf numFmtId="3" fontId="11" fillId="0" borderId="0" xfId="54" applyNumberFormat="1" applyFont="1" applyBorder="1">
      <alignment vertical="center"/>
      <protection/>
    </xf>
    <xf numFmtId="0" fontId="12" fillId="0" borderId="0" xfId="53" applyFont="1" applyBorder="1" applyAlignment="1">
      <alignment/>
      <protection/>
    </xf>
    <xf numFmtId="3" fontId="12" fillId="0" borderId="0" xfId="53" applyNumberFormat="1" applyFont="1" applyBorder="1" applyAlignment="1">
      <alignment/>
      <protection/>
    </xf>
    <xf numFmtId="3" fontId="12" fillId="0" borderId="19" xfId="53" applyNumberFormat="1" applyFont="1" applyBorder="1" applyAlignment="1">
      <alignment/>
      <protection/>
    </xf>
    <xf numFmtId="9" fontId="12" fillId="0" borderId="16" xfId="53" applyNumberFormat="1" applyFont="1" applyBorder="1" applyAlignment="1">
      <alignment/>
      <protection/>
    </xf>
    <xf numFmtId="3" fontId="12" fillId="0" borderId="20" xfId="53" applyNumberFormat="1" applyFont="1" applyBorder="1" applyAlignment="1">
      <alignment/>
      <protection/>
    </xf>
    <xf numFmtId="0" fontId="12" fillId="0" borderId="0" xfId="53" applyFont="1" applyAlignment="1">
      <alignment/>
      <protection/>
    </xf>
    <xf numFmtId="0" fontId="7" fillId="0" borderId="0" xfId="53" applyFont="1" applyBorder="1" applyAlignment="1">
      <alignment horizontal="left" indent="1"/>
      <protection/>
    </xf>
    <xf numFmtId="3" fontId="7" fillId="0" borderId="0" xfId="53" applyNumberFormat="1" applyFont="1" applyBorder="1" applyAlignment="1">
      <alignment/>
      <protection/>
    </xf>
    <xf numFmtId="3" fontId="7" fillId="0" borderId="20" xfId="53" applyNumberFormat="1" applyFont="1" applyBorder="1" applyAlignment="1">
      <alignment/>
      <protection/>
    </xf>
    <xf numFmtId="3" fontId="7" fillId="0" borderId="16" xfId="53" applyNumberFormat="1" applyFont="1" applyBorder="1" applyAlignment="1">
      <alignment/>
      <protection/>
    </xf>
    <xf numFmtId="0" fontId="7" fillId="0" borderId="0" xfId="53" applyFont="1" applyAlignment="1">
      <alignment/>
      <protection/>
    </xf>
    <xf numFmtId="0" fontId="7" fillId="0" borderId="0" xfId="53" applyFont="1" applyBorder="1" applyAlignment="1">
      <alignment horizontal="left" vertical="center" indent="1"/>
      <protection/>
    </xf>
    <xf numFmtId="0" fontId="7" fillId="0" borderId="11" xfId="53" applyFont="1" applyBorder="1">
      <alignment vertical="center"/>
      <protection/>
    </xf>
    <xf numFmtId="3" fontId="7" fillId="0" borderId="11" xfId="53" applyNumberFormat="1" applyFont="1" applyBorder="1">
      <alignment vertical="center"/>
      <protection/>
    </xf>
    <xf numFmtId="3" fontId="7" fillId="0" borderId="18" xfId="53" applyNumberFormat="1" applyFont="1" applyBorder="1">
      <alignment vertical="center"/>
      <protection/>
    </xf>
    <xf numFmtId="3" fontId="7" fillId="0" borderId="15" xfId="53" applyNumberFormat="1" applyFont="1" applyBorder="1">
      <alignment vertical="center"/>
      <protection/>
    </xf>
    <xf numFmtId="0" fontId="10" fillId="0" borderId="0" xfId="53" applyFont="1">
      <alignment vertical="center"/>
      <protection/>
    </xf>
    <xf numFmtId="0" fontId="10" fillId="0" borderId="0" xfId="53" applyFont="1" applyBorder="1">
      <alignment vertical="center"/>
      <protection/>
    </xf>
    <xf numFmtId="0" fontId="12" fillId="0" borderId="0" xfId="54" applyFont="1" applyAlignment="1">
      <alignment/>
      <protection/>
    </xf>
    <xf numFmtId="0" fontId="7" fillId="0" borderId="0" xfId="54" applyFont="1" applyAlignment="1">
      <alignment/>
      <protection/>
    </xf>
    <xf numFmtId="0" fontId="7" fillId="0" borderId="0" xfId="53" applyFont="1">
      <alignment vertical="center"/>
      <protection/>
    </xf>
    <xf numFmtId="0" fontId="27" fillId="0" borderId="0" xfId="53" applyFont="1" applyBorder="1" applyAlignment="1">
      <alignment horizontal="left" vertical="center"/>
      <protection/>
    </xf>
    <xf numFmtId="3" fontId="26" fillId="0" borderId="0" xfId="53" applyNumberFormat="1" applyFont="1" applyBorder="1" applyAlignment="1">
      <alignment horizontal="center" vertical="center" wrapText="1"/>
      <protection/>
    </xf>
    <xf numFmtId="0" fontId="5" fillId="0" borderId="0" xfId="58" applyFont="1" applyAlignment="1">
      <alignment horizontal="left" vertical="center"/>
      <protection/>
    </xf>
    <xf numFmtId="3" fontId="3" fillId="0" borderId="0" xfId="58" applyNumberFormat="1" applyFont="1" applyAlignment="1">
      <alignment vertical="center"/>
      <protection/>
    </xf>
    <xf numFmtId="0" fontId="2" fillId="0" borderId="0" xfId="58" applyAlignment="1">
      <alignment vertical="center"/>
      <protection/>
    </xf>
    <xf numFmtId="0" fontId="30" fillId="0" borderId="0" xfId="58" applyFont="1" applyAlignment="1">
      <alignment vertical="center"/>
      <protection/>
    </xf>
    <xf numFmtId="0" fontId="16" fillId="0" borderId="0" xfId="58" applyFont="1" applyAlignment="1">
      <alignment vertical="center"/>
      <protection/>
    </xf>
    <xf numFmtId="0" fontId="4" fillId="0" borderId="0" xfId="58" applyFont="1" applyAlignment="1">
      <alignment horizontal="centerContinuous" vertical="center"/>
      <protection/>
    </xf>
    <xf numFmtId="3" fontId="4" fillId="0" borderId="0" xfId="58" applyNumberFormat="1" applyFont="1" applyAlignment="1">
      <alignment horizontal="centerContinuous" vertical="center"/>
      <protection/>
    </xf>
    <xf numFmtId="0" fontId="7" fillId="0" borderId="0" xfId="58" applyFont="1" applyAlignment="1">
      <alignment horizontal="right" vertical="center"/>
      <protection/>
    </xf>
    <xf numFmtId="0" fontId="11" fillId="0" borderId="0" xfId="58" applyFont="1" applyAlignment="1">
      <alignment vertical="center"/>
      <protection/>
    </xf>
    <xf numFmtId="3" fontId="11" fillId="0" borderId="0" xfId="58" applyNumberFormat="1" applyFont="1" applyAlignment="1">
      <alignment vertical="center"/>
      <protection/>
    </xf>
    <xf numFmtId="0" fontId="3" fillId="0" borderId="0" xfId="58" applyFont="1" applyAlignment="1">
      <alignment vertical="center"/>
      <protection/>
    </xf>
    <xf numFmtId="0" fontId="11" fillId="0" borderId="0" xfId="58" applyFont="1" applyBorder="1" applyAlignment="1">
      <alignment vertical="center"/>
      <protection/>
    </xf>
    <xf numFmtId="0" fontId="12" fillId="0" borderId="21" xfId="58" applyFont="1" applyFill="1" applyBorder="1" applyAlignment="1">
      <alignment horizontal="right" vertical="center" wrapText="1"/>
      <protection/>
    </xf>
    <xf numFmtId="0" fontId="4" fillId="0" borderId="22" xfId="58" applyFont="1" applyFill="1" applyBorder="1" applyAlignment="1">
      <alignment horizontal="right" vertical="center"/>
      <protection/>
    </xf>
    <xf numFmtId="0" fontId="4" fillId="0" borderId="11" xfId="58" applyFont="1" applyFill="1" applyBorder="1" applyAlignment="1">
      <alignment horizontal="right" vertical="center" wrapText="1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5" xfId="55" applyFont="1" applyFill="1" applyBorder="1" applyAlignment="1">
      <alignment horizontal="right" vertical="center"/>
      <protection/>
    </xf>
    <xf numFmtId="0" fontId="2" fillId="0" borderId="0" xfId="54" applyBorder="1" applyAlignment="1">
      <alignment vertical="center"/>
      <protection/>
    </xf>
    <xf numFmtId="0" fontId="28" fillId="0" borderId="0" xfId="54" applyFont="1" applyBorder="1" applyAlignment="1">
      <alignment vertical="center"/>
      <protection/>
    </xf>
    <xf numFmtId="9" fontId="12" fillId="0" borderId="0" xfId="53" applyNumberFormat="1" applyFont="1" applyBorder="1" applyAlignment="1">
      <alignment/>
      <protection/>
    </xf>
    <xf numFmtId="0" fontId="12" fillId="0" borderId="0" xfId="54" applyFont="1" applyBorder="1" applyAlignment="1">
      <alignment/>
      <protection/>
    </xf>
    <xf numFmtId="3" fontId="12" fillId="0" borderId="0" xfId="54" applyNumberFormat="1" applyFont="1" applyBorder="1" applyAlignment="1">
      <alignment/>
      <protection/>
    </xf>
    <xf numFmtId="0" fontId="7" fillId="0" borderId="0" xfId="54" applyFont="1" applyBorder="1" applyAlignment="1">
      <alignment horizontal="left" indent="1"/>
      <protection/>
    </xf>
    <xf numFmtId="0" fontId="7" fillId="0" borderId="0" xfId="54" applyFont="1" applyBorder="1" applyAlignment="1">
      <alignment/>
      <protection/>
    </xf>
    <xf numFmtId="3" fontId="4" fillId="0" borderId="11" xfId="53" applyNumberFormat="1" applyFont="1" applyBorder="1" applyAlignment="1">
      <alignment horizontal="center" vertical="center" wrapText="1"/>
      <protection/>
    </xf>
    <xf numFmtId="3" fontId="7" fillId="0" borderId="23" xfId="53" applyNumberFormat="1" applyFont="1" applyBorder="1">
      <alignment vertical="center"/>
      <protection/>
    </xf>
    <xf numFmtId="0" fontId="3" fillId="0" borderId="0" xfId="52" applyFont="1" applyAlignment="1">
      <alignment/>
      <protection/>
    </xf>
    <xf numFmtId="3" fontId="3" fillId="0" borderId="0" xfId="52" applyNumberFormat="1" applyFont="1" applyAlignment="1">
      <alignment/>
      <protection/>
    </xf>
    <xf numFmtId="0" fontId="3" fillId="0" borderId="0" xfId="52" applyFont="1">
      <alignment vertical="center"/>
      <protection/>
    </xf>
    <xf numFmtId="3" fontId="3" fillId="0" borderId="0" xfId="52" applyNumberFormat="1" applyFont="1">
      <alignment vertical="center"/>
      <protection/>
    </xf>
    <xf numFmtId="3" fontId="3" fillId="0" borderId="12" xfId="52" applyNumberFormat="1" applyFont="1" applyBorder="1">
      <alignment vertical="center"/>
      <protection/>
    </xf>
    <xf numFmtId="3" fontId="67" fillId="0" borderId="0" xfId="52" applyNumberFormat="1" applyFont="1">
      <alignment vertical="center"/>
      <protection/>
    </xf>
    <xf numFmtId="0" fontId="11" fillId="0" borderId="10" xfId="60" applyFont="1" applyBorder="1" applyAlignment="1">
      <alignment horizontal="right"/>
      <protection/>
    </xf>
    <xf numFmtId="0" fontId="6" fillId="0" borderId="11" xfId="60" applyFont="1" applyBorder="1" applyAlignment="1">
      <alignment horizontal="right" vertical="top"/>
      <protection/>
    </xf>
    <xf numFmtId="0" fontId="11" fillId="0" borderId="24" xfId="60" applyFont="1" applyBorder="1" applyAlignment="1">
      <alignment horizontal="right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right"/>
      <protection/>
    </xf>
    <xf numFmtId="3" fontId="10" fillId="0" borderId="0" xfId="52" applyNumberFormat="1" applyFont="1">
      <alignment vertical="center"/>
      <protection/>
    </xf>
    <xf numFmtId="0" fontId="3" fillId="0" borderId="0" xfId="57" applyFont="1" applyFill="1" applyAlignment="1">
      <alignment horizontal="left"/>
      <protection/>
    </xf>
    <xf numFmtId="0" fontId="11" fillId="0" borderId="11" xfId="52" applyFont="1" applyFill="1" applyBorder="1" applyAlignment="1">
      <alignment/>
      <protection/>
    </xf>
    <xf numFmtId="9" fontId="11" fillId="0" borderId="15" xfId="52" applyNumberFormat="1" applyFont="1" applyFill="1" applyBorder="1" applyAlignment="1">
      <alignment/>
      <protection/>
    </xf>
    <xf numFmtId="0" fontId="18" fillId="0" borderId="0" xfId="52" applyFont="1" applyAlignment="1">
      <alignment/>
      <protection/>
    </xf>
    <xf numFmtId="0" fontId="10" fillId="0" borderId="0" xfId="52" applyFont="1" applyAlignment="1">
      <alignment vertical="center"/>
      <protection/>
    </xf>
    <xf numFmtId="3" fontId="11" fillId="0" borderId="17" xfId="55" applyNumberFormat="1" applyFont="1" applyFill="1" applyBorder="1" applyAlignment="1">
      <alignment vertical="center"/>
      <protection/>
    </xf>
    <xf numFmtId="3" fontId="6" fillId="0" borderId="0" xfId="60" applyNumberFormat="1" applyFont="1" applyAlignment="1">
      <alignment/>
      <protection/>
    </xf>
    <xf numFmtId="3" fontId="6" fillId="0" borderId="0" xfId="60" applyNumberFormat="1" applyFont="1" applyBorder="1" applyAlignment="1">
      <alignment/>
      <protection/>
    </xf>
    <xf numFmtId="0" fontId="3" fillId="0" borderId="0" xfId="60" applyFont="1" applyBorder="1">
      <alignment/>
      <protection/>
    </xf>
    <xf numFmtId="0" fontId="6" fillId="0" borderId="0" xfId="60" applyFont="1" applyBorder="1">
      <alignment/>
      <protection/>
    </xf>
    <xf numFmtId="0" fontId="6" fillId="0" borderId="11" xfId="57" applyFont="1" applyFill="1" applyBorder="1" applyAlignment="1">
      <alignment horizontal="right" vertical="center"/>
      <protection/>
    </xf>
    <xf numFmtId="3" fontId="11" fillId="33" borderId="0" xfId="60" applyNumberFormat="1" applyFont="1" applyFill="1" applyBorder="1" applyAlignment="1">
      <alignment horizontal="center"/>
      <protection/>
    </xf>
    <xf numFmtId="0" fontId="12" fillId="0" borderId="12" xfId="54" applyFont="1" applyFill="1" applyBorder="1" applyAlignment="1">
      <alignment/>
      <protection/>
    </xf>
    <xf numFmtId="3" fontId="12" fillId="0" borderId="12" xfId="54" applyNumberFormat="1" applyFont="1" applyBorder="1" applyAlignment="1">
      <alignment/>
      <protection/>
    </xf>
    <xf numFmtId="3" fontId="11" fillId="0" borderId="11" xfId="52" applyNumberFormat="1" applyFont="1" applyFill="1" applyBorder="1" applyAlignment="1">
      <alignment/>
      <protection/>
    </xf>
    <xf numFmtId="9" fontId="11" fillId="0" borderId="15" xfId="52" applyNumberFormat="1" applyFont="1" applyFill="1" applyBorder="1" applyAlignment="1">
      <alignment/>
      <protection/>
    </xf>
    <xf numFmtId="9" fontId="11" fillId="0" borderId="11" xfId="52" applyNumberFormat="1" applyFont="1" applyFill="1" applyBorder="1" applyAlignment="1">
      <alignment/>
      <protection/>
    </xf>
    <xf numFmtId="3" fontId="11" fillId="0" borderId="19" xfId="52" applyNumberFormat="1" applyFont="1" applyFill="1" applyBorder="1" applyAlignment="1">
      <alignment/>
      <protection/>
    </xf>
    <xf numFmtId="9" fontId="11" fillId="0" borderId="0" xfId="52" applyNumberFormat="1" applyFont="1" applyFill="1" applyBorder="1" applyAlignment="1">
      <alignment vertical="center"/>
      <protection/>
    </xf>
    <xf numFmtId="3" fontId="27" fillId="0" borderId="0" xfId="53" applyNumberFormat="1" applyFont="1" applyBorder="1" applyAlignment="1">
      <alignment horizontal="center" vertical="center" wrapText="1"/>
      <protection/>
    </xf>
    <xf numFmtId="3" fontId="3" fillId="34" borderId="0" xfId="54" applyNumberFormat="1" applyFont="1" applyFill="1">
      <alignment vertical="center"/>
      <protection/>
    </xf>
    <xf numFmtId="3" fontId="3" fillId="0" borderId="12" xfId="54" applyNumberFormat="1" applyFont="1" applyBorder="1">
      <alignment vertical="center"/>
      <protection/>
    </xf>
    <xf numFmtId="9" fontId="7" fillId="0" borderId="16" xfId="52" applyNumberFormat="1" applyFont="1" applyFill="1" applyBorder="1" applyAlignment="1">
      <alignment horizontal="right" vertical="top"/>
      <protection/>
    </xf>
    <xf numFmtId="0" fontId="31" fillId="0" borderId="12" xfId="55" applyFont="1" applyFill="1" applyBorder="1" applyAlignment="1">
      <alignment horizontal="left" vertical="top"/>
      <protection/>
    </xf>
    <xf numFmtId="0" fontId="4" fillId="0" borderId="0" xfId="55" applyFont="1" applyAlignment="1">
      <alignment vertical="top"/>
      <protection/>
    </xf>
    <xf numFmtId="164" fontId="11" fillId="0" borderId="0" xfId="55" applyNumberFormat="1" applyFont="1" applyFill="1" applyBorder="1" applyAlignment="1">
      <alignment horizontal="right"/>
      <protection/>
    </xf>
    <xf numFmtId="9" fontId="11" fillId="0" borderId="13" xfId="55" applyNumberFormat="1" applyFont="1" applyFill="1" applyBorder="1" applyAlignment="1">
      <alignment horizontal="right"/>
      <protection/>
    </xf>
    <xf numFmtId="164" fontId="11" fillId="0" borderId="13" xfId="55" applyNumberFormat="1" applyFont="1" applyFill="1" applyBorder="1" applyAlignment="1">
      <alignment horizontal="right"/>
      <protection/>
    </xf>
    <xf numFmtId="0" fontId="18" fillId="0" borderId="0" xfId="55" applyFont="1" applyAlignment="1">
      <alignment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Alignment="1">
      <alignment horizontal="left" vertical="center"/>
      <protection/>
    </xf>
    <xf numFmtId="3" fontId="3" fillId="0" borderId="0" xfId="55" applyNumberFormat="1" applyFont="1" applyFill="1" applyAlignment="1">
      <alignment vertical="center"/>
      <protection/>
    </xf>
    <xf numFmtId="164" fontId="3" fillId="0" borderId="0" xfId="55" applyNumberFormat="1" applyFont="1" applyFill="1" applyAlignment="1">
      <alignment vertical="center"/>
      <protection/>
    </xf>
    <xf numFmtId="3" fontId="3" fillId="0" borderId="0" xfId="55" applyNumberFormat="1" applyFont="1" applyFill="1" applyBorder="1" applyAlignment="1">
      <alignment vertical="center"/>
      <protection/>
    </xf>
    <xf numFmtId="0" fontId="18" fillId="0" borderId="0" xfId="55" applyFont="1" applyAlignment="1">
      <alignment vertical="center"/>
      <protection/>
    </xf>
    <xf numFmtId="9" fontId="11" fillId="0" borderId="0" xfId="55" applyNumberFormat="1" applyFont="1" applyFill="1" applyBorder="1" applyAlignment="1">
      <alignment horizontal="right"/>
      <protection/>
    </xf>
    <xf numFmtId="164" fontId="3" fillId="0" borderId="0" xfId="55" applyNumberFormat="1" applyFont="1" applyFill="1" applyAlignment="1">
      <alignment horizontal="right" vertical="center"/>
      <protection/>
    </xf>
    <xf numFmtId="0" fontId="21" fillId="0" borderId="0" xfId="55" applyFont="1" applyFill="1" applyBorder="1" applyAlignment="1">
      <alignment horizontal="left"/>
      <protection/>
    </xf>
    <xf numFmtId="9" fontId="21" fillId="0" borderId="0" xfId="62" applyFont="1" applyFill="1" applyBorder="1" applyAlignment="1">
      <alignment/>
    </xf>
    <xf numFmtId="0" fontId="6" fillId="0" borderId="0" xfId="55" applyFont="1" applyAlignment="1">
      <alignment/>
      <protection/>
    </xf>
    <xf numFmtId="0" fontId="11" fillId="0" borderId="17" xfId="55" applyFont="1" applyFill="1" applyBorder="1" applyAlignment="1">
      <alignment vertical="center"/>
      <protection/>
    </xf>
    <xf numFmtId="0" fontId="11" fillId="0" borderId="17" xfId="55" applyFont="1" applyFill="1" applyBorder="1" applyAlignment="1">
      <alignment horizontal="left" vertical="center"/>
      <protection/>
    </xf>
    <xf numFmtId="9" fontId="6" fillId="0" borderId="12" xfId="62" applyNumberFormat="1" applyFont="1" applyFill="1" applyBorder="1" applyAlignment="1">
      <alignment vertical="top"/>
    </xf>
    <xf numFmtId="9" fontId="21" fillId="0" borderId="12" xfId="62" applyFont="1" applyFill="1" applyBorder="1" applyAlignment="1">
      <alignment vertical="top"/>
    </xf>
    <xf numFmtId="0" fontId="31" fillId="0" borderId="12" xfId="57" applyFont="1" applyFill="1" applyBorder="1" applyAlignment="1">
      <alignment horizontal="left" vertical="center"/>
      <protection/>
    </xf>
    <xf numFmtId="9" fontId="6" fillId="0" borderId="12" xfId="57" applyNumberFormat="1" applyFont="1" applyFill="1" applyBorder="1" applyAlignment="1">
      <alignment horizontal="right" vertical="center"/>
      <protection/>
    </xf>
    <xf numFmtId="164" fontId="31" fillId="0" borderId="12" xfId="57" applyNumberFormat="1" applyFont="1" applyFill="1" applyBorder="1" applyAlignment="1">
      <alignment vertical="center"/>
      <protection/>
    </xf>
    <xf numFmtId="3" fontId="3" fillId="0" borderId="0" xfId="57" applyNumberFormat="1" applyFont="1" applyFill="1" applyAlignment="1">
      <alignment/>
      <protection/>
    </xf>
    <xf numFmtId="164" fontId="11" fillId="0" borderId="0" xfId="57" applyNumberFormat="1" applyFont="1" applyFill="1" applyAlignment="1">
      <alignment/>
      <protection/>
    </xf>
    <xf numFmtId="164" fontId="3" fillId="0" borderId="0" xfId="57" applyNumberFormat="1" applyFont="1" applyFill="1" applyAlignment="1">
      <alignment/>
      <protection/>
    </xf>
    <xf numFmtId="164" fontId="3" fillId="0" borderId="0" xfId="57" applyNumberFormat="1" applyFont="1" applyFill="1" applyBorder="1" applyAlignment="1">
      <alignment/>
      <protection/>
    </xf>
    <xf numFmtId="164" fontId="11" fillId="0" borderId="0" xfId="57" applyNumberFormat="1" applyFont="1" applyFill="1" applyBorder="1" applyAlignment="1">
      <alignment/>
      <protection/>
    </xf>
    <xf numFmtId="3" fontId="11" fillId="0" borderId="17" xfId="57" applyNumberFormat="1" applyFont="1" applyFill="1" applyBorder="1" applyAlignment="1">
      <alignment vertical="center"/>
      <protection/>
    </xf>
    <xf numFmtId="164" fontId="11" fillId="0" borderId="13" xfId="57" applyNumberFormat="1" applyFont="1" applyFill="1" applyBorder="1" applyAlignment="1">
      <alignment/>
      <protection/>
    </xf>
    <xf numFmtId="164" fontId="21" fillId="0" borderId="12" xfId="57" applyNumberFormat="1" applyFont="1" applyFill="1" applyBorder="1" applyAlignment="1">
      <alignment vertical="center"/>
      <protection/>
    </xf>
    <xf numFmtId="164" fontId="3" fillId="0" borderId="17" xfId="57" applyNumberFormat="1" applyFont="1" applyFill="1" applyBorder="1" applyAlignment="1">
      <alignment vertical="center"/>
      <protection/>
    </xf>
    <xf numFmtId="164" fontId="11" fillId="0" borderId="12" xfId="57" applyNumberFormat="1" applyFont="1" applyFill="1" applyBorder="1" applyAlignment="1">
      <alignment/>
      <protection/>
    </xf>
    <xf numFmtId="0" fontId="6" fillId="0" borderId="0" xfId="60" applyFont="1" applyBorder="1">
      <alignment/>
      <protection/>
    </xf>
    <xf numFmtId="0" fontId="7" fillId="0" borderId="0" xfId="52" applyFont="1" applyFill="1" applyAlignment="1">
      <alignment horizontal="left" vertical="center" indent="2"/>
      <protection/>
    </xf>
    <xf numFmtId="0" fontId="12" fillId="0" borderId="0" xfId="52" applyFont="1" applyFill="1" applyAlignment="1">
      <alignment vertical="center"/>
      <protection/>
    </xf>
    <xf numFmtId="9" fontId="12" fillId="0" borderId="0" xfId="52" applyNumberFormat="1" applyFont="1" applyFill="1" applyBorder="1" applyAlignment="1">
      <alignment horizontal="right" vertical="center"/>
      <protection/>
    </xf>
    <xf numFmtId="0" fontId="33" fillId="0" borderId="0" xfId="52" applyFont="1" applyAlignment="1">
      <alignment vertical="center"/>
      <protection/>
    </xf>
    <xf numFmtId="3" fontId="11" fillId="0" borderId="18" xfId="52" applyNumberFormat="1" applyFont="1" applyFill="1" applyBorder="1" applyAlignment="1">
      <alignment/>
      <protection/>
    </xf>
    <xf numFmtId="3" fontId="12" fillId="0" borderId="0" xfId="52" applyNumberFormat="1" applyFont="1" applyFill="1" applyAlignment="1">
      <alignment/>
      <protection/>
    </xf>
    <xf numFmtId="3" fontId="12" fillId="0" borderId="0" xfId="52" applyNumberFormat="1" applyFont="1" applyBorder="1" applyAlignment="1">
      <alignment/>
      <protection/>
    </xf>
    <xf numFmtId="3" fontId="12" fillId="0" borderId="20" xfId="52" applyNumberFormat="1" applyFont="1" applyFill="1" applyBorder="1" applyAlignment="1">
      <alignment/>
      <protection/>
    </xf>
    <xf numFmtId="9" fontId="12" fillId="0" borderId="16" xfId="52" applyNumberFormat="1" applyFont="1" applyFill="1" applyBorder="1" applyAlignment="1">
      <alignment horizontal="right"/>
      <protection/>
    </xf>
    <xf numFmtId="3" fontId="12" fillId="0" borderId="19" xfId="52" applyNumberFormat="1" applyFont="1" applyBorder="1" applyAlignment="1">
      <alignment horizontal="right"/>
      <protection/>
    </xf>
    <xf numFmtId="9" fontId="12" fillId="0" borderId="24" xfId="52" applyNumberFormat="1" applyFont="1" applyFill="1" applyBorder="1" applyAlignment="1">
      <alignment horizontal="right"/>
      <protection/>
    </xf>
    <xf numFmtId="3" fontId="7" fillId="0" borderId="0" xfId="52" applyNumberFormat="1" applyFont="1" applyBorder="1" applyAlignment="1">
      <alignment/>
      <protection/>
    </xf>
    <xf numFmtId="3" fontId="7" fillId="0" borderId="0" xfId="52" applyNumberFormat="1" applyFont="1" applyAlignment="1">
      <alignment/>
      <protection/>
    </xf>
    <xf numFmtId="3" fontId="7" fillId="0" borderId="0" xfId="52" applyNumberFormat="1" applyFont="1" applyFill="1" applyAlignment="1">
      <alignment/>
      <protection/>
    </xf>
    <xf numFmtId="3" fontId="7" fillId="0" borderId="20" xfId="52" applyNumberFormat="1" applyFont="1" applyFill="1" applyBorder="1" applyAlignment="1">
      <alignment/>
      <protection/>
    </xf>
    <xf numFmtId="9" fontId="7" fillId="0" borderId="16" xfId="52" applyNumberFormat="1" applyFont="1" applyFill="1" applyBorder="1" applyAlignment="1">
      <alignment horizontal="right"/>
      <protection/>
    </xf>
    <xf numFmtId="3" fontId="12" fillId="0" borderId="20" xfId="52" applyNumberFormat="1" applyFont="1" applyBorder="1" applyAlignment="1">
      <alignment horizontal="right"/>
      <protection/>
    </xf>
    <xf numFmtId="3" fontId="11" fillId="0" borderId="0" xfId="52" applyNumberFormat="1" applyFont="1" applyFill="1" applyBorder="1" applyAlignment="1">
      <alignment/>
      <protection/>
    </xf>
    <xf numFmtId="3" fontId="11" fillId="0" borderId="19" xfId="52" applyNumberFormat="1" applyFont="1" applyFill="1" applyBorder="1" applyAlignment="1">
      <alignment/>
      <protection/>
    </xf>
    <xf numFmtId="9" fontId="11" fillId="0" borderId="16" xfId="52" applyNumberFormat="1" applyFont="1" applyFill="1" applyBorder="1" applyAlignment="1">
      <alignment/>
      <protection/>
    </xf>
    <xf numFmtId="3" fontId="11" fillId="0" borderId="16" xfId="52" applyNumberFormat="1" applyFont="1" applyFill="1" applyBorder="1" applyAlignment="1">
      <alignment/>
      <protection/>
    </xf>
    <xf numFmtId="9" fontId="11" fillId="0" borderId="16" xfId="52" applyNumberFormat="1" applyFont="1" applyFill="1" applyBorder="1" applyAlignment="1">
      <alignment/>
      <protection/>
    </xf>
    <xf numFmtId="164" fontId="7" fillId="0" borderId="12" xfId="52" applyNumberFormat="1" applyFont="1" applyFill="1" applyBorder="1" applyAlignment="1">
      <alignment/>
      <protection/>
    </xf>
    <xf numFmtId="164" fontId="7" fillId="0" borderId="23" xfId="52" applyNumberFormat="1" applyFont="1" applyFill="1" applyBorder="1" applyAlignment="1">
      <alignment/>
      <protection/>
    </xf>
    <xf numFmtId="9" fontId="7" fillId="0" borderId="25" xfId="52" applyNumberFormat="1" applyFont="1" applyFill="1" applyBorder="1" applyAlignment="1">
      <alignment/>
      <protection/>
    </xf>
    <xf numFmtId="164" fontId="7" fillId="0" borderId="25" xfId="52" applyNumberFormat="1" applyFont="1" applyFill="1" applyBorder="1" applyAlignment="1">
      <alignment/>
      <protection/>
    </xf>
    <xf numFmtId="0" fontId="11" fillId="0" borderId="14" xfId="51" applyFont="1" applyBorder="1">
      <alignment vertical="center"/>
      <protection/>
    </xf>
    <xf numFmtId="3" fontId="11" fillId="0" borderId="14" xfId="51" applyNumberFormat="1" applyFont="1" applyBorder="1" applyAlignment="1">
      <alignment horizontal="right" vertical="center"/>
      <protection/>
    </xf>
    <xf numFmtId="3" fontId="3" fillId="0" borderId="0" xfId="60" applyNumberFormat="1" applyFont="1" applyAlignment="1">
      <alignment horizontal="right" indent="1"/>
      <protection/>
    </xf>
    <xf numFmtId="3" fontId="3" fillId="0" borderId="0" xfId="60" applyNumberFormat="1" applyFont="1" applyBorder="1" applyAlignment="1">
      <alignment horizontal="right" indent="1"/>
      <protection/>
    </xf>
    <xf numFmtId="3" fontId="6" fillId="0" borderId="0" xfId="60" applyNumberFormat="1" applyFont="1" applyAlignment="1">
      <alignment horizontal="right" indent="1"/>
      <protection/>
    </xf>
    <xf numFmtId="3" fontId="6" fillId="0" borderId="0" xfId="60" applyNumberFormat="1" applyFont="1" applyBorder="1" applyAlignment="1">
      <alignment horizontal="right" indent="1"/>
      <protection/>
    </xf>
    <xf numFmtId="3" fontId="11" fillId="0" borderId="11" xfId="60" applyNumberFormat="1" applyFont="1" applyBorder="1" applyAlignment="1">
      <alignment horizontal="right" indent="1"/>
      <protection/>
    </xf>
    <xf numFmtId="3" fontId="11" fillId="0" borderId="26" xfId="60" applyNumberFormat="1" applyFont="1" applyBorder="1" applyAlignment="1">
      <alignment horizontal="right" indent="1"/>
      <protection/>
    </xf>
    <xf numFmtId="3" fontId="11" fillId="0" borderId="17" xfId="60" applyNumberFormat="1" applyFont="1" applyBorder="1" applyAlignment="1">
      <alignment horizontal="right" indent="1"/>
      <protection/>
    </xf>
    <xf numFmtId="3" fontId="11" fillId="0" borderId="27" xfId="60" applyNumberFormat="1" applyFont="1" applyBorder="1" applyAlignment="1">
      <alignment horizontal="right" indent="1"/>
      <protection/>
    </xf>
    <xf numFmtId="3" fontId="6" fillId="0" borderId="11" xfId="60" applyNumberFormat="1" applyFont="1" applyBorder="1" applyAlignment="1">
      <alignment horizontal="right" indent="1"/>
      <protection/>
    </xf>
    <xf numFmtId="3" fontId="21" fillId="0" borderId="0" xfId="60" applyNumberFormat="1" applyFont="1" applyAlignment="1">
      <alignment horizontal="right" indent="1"/>
      <protection/>
    </xf>
    <xf numFmtId="3" fontId="11" fillId="0" borderId="18" xfId="60" applyNumberFormat="1" applyFont="1" applyBorder="1" applyAlignment="1">
      <alignment horizontal="right" indent="1"/>
      <protection/>
    </xf>
    <xf numFmtId="3" fontId="11" fillId="0" borderId="15" xfId="60" applyNumberFormat="1" applyFont="1" applyBorder="1" applyAlignment="1">
      <alignment horizontal="right" indent="1"/>
      <protection/>
    </xf>
    <xf numFmtId="3" fontId="11" fillId="0" borderId="0" xfId="60" applyNumberFormat="1" applyFont="1" applyBorder="1" applyAlignment="1">
      <alignment horizontal="right" indent="1"/>
      <protection/>
    </xf>
    <xf numFmtId="3" fontId="11" fillId="0" borderId="13" xfId="46" applyNumberFormat="1" applyFont="1" applyFill="1" applyBorder="1" applyAlignment="1">
      <alignment horizontal="right" indent="1"/>
    </xf>
    <xf numFmtId="0" fontId="3" fillId="0" borderId="0" xfId="51" applyFont="1" applyBorder="1" applyAlignment="1">
      <alignment horizontal="left" vertical="top"/>
      <protection/>
    </xf>
    <xf numFmtId="0" fontId="6" fillId="0" borderId="0" xfId="51" applyFont="1" applyBorder="1" applyAlignment="1">
      <alignment horizontal="left" vertical="top"/>
      <protection/>
    </xf>
    <xf numFmtId="3" fontId="6" fillId="0" borderId="0" xfId="51" applyNumberFormat="1" applyFont="1" applyBorder="1" applyAlignment="1">
      <alignment horizontal="right" vertical="top"/>
      <protection/>
    </xf>
    <xf numFmtId="3" fontId="11" fillId="0" borderId="0" xfId="51" applyNumberFormat="1" applyFont="1" applyBorder="1" applyAlignment="1">
      <alignment horizontal="right" vertical="top"/>
      <protection/>
    </xf>
    <xf numFmtId="0" fontId="3" fillId="0" borderId="0" xfId="51" applyFont="1" applyAlignment="1">
      <alignment vertical="center"/>
      <protection/>
    </xf>
    <xf numFmtId="0" fontId="4" fillId="0" borderId="0" xfId="51" applyFont="1" applyAlignment="1">
      <alignment vertical="center"/>
      <protection/>
    </xf>
    <xf numFmtId="3" fontId="3" fillId="0" borderId="0" xfId="51" applyNumberFormat="1" applyFont="1" applyAlignment="1">
      <alignment horizontal="right" vertical="center"/>
      <protection/>
    </xf>
    <xf numFmtId="3" fontId="3" fillId="0" borderId="0" xfId="51" applyNumberFormat="1" applyFont="1" applyAlignment="1">
      <alignment vertical="center"/>
      <protection/>
    </xf>
    <xf numFmtId="0" fontId="8" fillId="0" borderId="0" xfId="51" applyFont="1" applyAlignment="1">
      <alignment vertical="center"/>
      <protection/>
    </xf>
    <xf numFmtId="3" fontId="3" fillId="0" borderId="0" xfId="51" applyNumberFormat="1" applyFont="1" applyBorder="1" applyAlignment="1">
      <alignment horizontal="right" vertical="center"/>
      <protection/>
    </xf>
    <xf numFmtId="0" fontId="3" fillId="0" borderId="0" xfId="51" applyFont="1" applyFill="1" applyAlignment="1">
      <alignment vertical="center"/>
      <protection/>
    </xf>
    <xf numFmtId="0" fontId="4" fillId="0" borderId="0" xfId="51" applyFont="1" applyFill="1" applyAlignment="1">
      <alignment vertical="center"/>
      <protection/>
    </xf>
    <xf numFmtId="3" fontId="3" fillId="0" borderId="0" xfId="51" applyNumberFormat="1" applyFont="1" applyFill="1" applyAlignment="1">
      <alignment horizontal="right" vertical="center"/>
      <protection/>
    </xf>
    <xf numFmtId="3" fontId="3" fillId="0" borderId="0" xfId="51" applyNumberFormat="1" applyFont="1" applyFill="1" applyBorder="1" applyAlignment="1">
      <alignment horizontal="right" vertical="center"/>
      <protection/>
    </xf>
    <xf numFmtId="1" fontId="8" fillId="0" borderId="0" xfId="51" applyNumberFormat="1" applyFont="1" applyFill="1" applyAlignment="1">
      <alignment vertical="center"/>
      <protection/>
    </xf>
    <xf numFmtId="0" fontId="8" fillId="0" borderId="0" xfId="51" applyFont="1" applyFill="1" applyAlignment="1">
      <alignment vertical="center"/>
      <protection/>
    </xf>
    <xf numFmtId="0" fontId="4" fillId="0" borderId="0" xfId="51" applyFont="1" applyAlignment="1" quotePrefix="1">
      <alignment vertical="center"/>
      <protection/>
    </xf>
    <xf numFmtId="0" fontId="3" fillId="0" borderId="0" xfId="51" applyFont="1" applyAlignment="1">
      <alignment horizontal="left" vertical="center"/>
      <protection/>
    </xf>
    <xf numFmtId="3" fontId="3" fillId="33" borderId="0" xfId="51" applyNumberFormat="1" applyFont="1" applyFill="1" applyAlignment="1">
      <alignment vertical="center"/>
      <protection/>
    </xf>
    <xf numFmtId="3" fontId="3" fillId="33" borderId="0" xfId="51" applyNumberFormat="1" applyFont="1" applyFill="1" applyAlignment="1">
      <alignment/>
      <protection/>
    </xf>
    <xf numFmtId="0" fontId="8" fillId="0" borderId="0" xfId="51" applyFont="1" applyAlignment="1">
      <alignment horizontal="right" vertical="center"/>
      <protection/>
    </xf>
    <xf numFmtId="0" fontId="3" fillId="0" borderId="0" xfId="51" applyFont="1" applyAlignment="1">
      <alignment horizontal="right"/>
      <protection/>
    </xf>
    <xf numFmtId="3" fontId="11" fillId="0" borderId="0" xfId="51" applyNumberFormat="1" applyFont="1" applyBorder="1" applyAlignment="1">
      <alignment horizontal="right"/>
      <protection/>
    </xf>
    <xf numFmtId="3" fontId="11" fillId="0" borderId="0" xfId="51" applyNumberFormat="1" applyFont="1" applyBorder="1" applyAlignment="1">
      <alignment horizontal="right" vertical="center"/>
      <protection/>
    </xf>
    <xf numFmtId="3" fontId="12" fillId="0" borderId="10" xfId="53" applyNumberFormat="1" applyFont="1" applyBorder="1" applyAlignment="1">
      <alignment horizontal="center" wrapText="1"/>
      <protection/>
    </xf>
    <xf numFmtId="3" fontId="12" fillId="0" borderId="0" xfId="53" applyNumberFormat="1" applyFont="1" applyBorder="1" applyAlignment="1">
      <alignment horizontal="center" wrapText="1"/>
      <protection/>
    </xf>
    <xf numFmtId="3" fontId="11" fillId="0" borderId="28" xfId="56" applyNumberFormat="1" applyFont="1" applyBorder="1" applyAlignment="1">
      <alignment vertical="center"/>
      <protection/>
    </xf>
    <xf numFmtId="3" fontId="7" fillId="0" borderId="29" xfId="56" applyNumberFormat="1" applyFont="1" applyBorder="1" applyAlignment="1">
      <alignment vertical="center"/>
      <protection/>
    </xf>
    <xf numFmtId="3" fontId="11" fillId="0" borderId="29" xfId="56" applyNumberFormat="1" applyFont="1" applyBorder="1" applyAlignment="1">
      <alignment vertical="center"/>
      <protection/>
    </xf>
    <xf numFmtId="3" fontId="12" fillId="0" borderId="12" xfId="56" applyNumberFormat="1" applyFont="1" applyBorder="1" applyAlignment="1">
      <alignment vertical="center"/>
      <protection/>
    </xf>
    <xf numFmtId="3" fontId="3" fillId="0" borderId="29" xfId="56" applyNumberFormat="1" applyFont="1" applyBorder="1" applyAlignment="1">
      <alignment vertical="center"/>
      <protection/>
    </xf>
    <xf numFmtId="3" fontId="7" fillId="0" borderId="22" xfId="56" applyNumberFormat="1" applyFont="1" applyBorder="1" applyAlignment="1">
      <alignment vertical="center"/>
      <protection/>
    </xf>
    <xf numFmtId="3" fontId="10" fillId="33" borderId="30" xfId="0" applyNumberFormat="1" applyFont="1" applyFill="1" applyBorder="1" applyAlignment="1">
      <alignment/>
    </xf>
    <xf numFmtId="3" fontId="11" fillId="0" borderId="0" xfId="51" applyNumberFormat="1" applyFont="1" applyAlignment="1">
      <alignment vertical="center"/>
      <protection/>
    </xf>
    <xf numFmtId="0" fontId="32" fillId="0" borderId="0" xfId="51" applyFont="1" applyAlignment="1">
      <alignment horizontal="center" vertical="center" wrapText="1"/>
      <protection/>
    </xf>
    <xf numFmtId="0" fontId="11" fillId="0" borderId="10" xfId="52" applyFont="1" applyFill="1" applyBorder="1" applyAlignment="1">
      <alignment horizontal="left" vertical="center"/>
      <protection/>
    </xf>
    <xf numFmtId="0" fontId="2" fillId="0" borderId="11" xfId="52" applyBorder="1" applyAlignment="1">
      <alignment vertical="center"/>
      <protection/>
    </xf>
    <xf numFmtId="0" fontId="11" fillId="0" borderId="31" xfId="52" applyFont="1" applyFill="1" applyBorder="1" applyAlignment="1">
      <alignment horizontal="center" wrapText="1"/>
      <protection/>
    </xf>
    <xf numFmtId="0" fontId="11" fillId="0" borderId="32" xfId="52" applyFont="1" applyFill="1" applyBorder="1" applyAlignment="1">
      <alignment horizontal="center" wrapText="1"/>
      <protection/>
    </xf>
    <xf numFmtId="0" fontId="11" fillId="0" borderId="31" xfId="52" applyFont="1" applyFill="1" applyBorder="1" applyAlignment="1">
      <alignment horizontal="center" vertical="center" wrapText="1"/>
      <protection/>
    </xf>
    <xf numFmtId="0" fontId="11" fillId="0" borderId="32" xfId="52" applyFont="1" applyFill="1" applyBorder="1" applyAlignment="1">
      <alignment horizontal="center" vertical="center" wrapText="1"/>
      <protection/>
    </xf>
    <xf numFmtId="0" fontId="11" fillId="0" borderId="10" xfId="52" applyFont="1" applyFill="1" applyBorder="1" applyAlignment="1">
      <alignment horizontal="center" vertical="center" wrapText="1"/>
      <protection/>
    </xf>
    <xf numFmtId="3" fontId="27" fillId="0" borderId="10" xfId="52" applyNumberFormat="1" applyFont="1" applyBorder="1" applyAlignment="1">
      <alignment horizontal="left" vertical="top" wrapText="1"/>
      <protection/>
    </xf>
    <xf numFmtId="3" fontId="14" fillId="0" borderId="0" xfId="52" applyNumberFormat="1" applyFont="1" applyFill="1" applyAlignment="1">
      <alignment horizontal="center" vertical="center"/>
      <protection/>
    </xf>
    <xf numFmtId="3" fontId="13" fillId="0" borderId="12" xfId="52" applyNumberFormat="1" applyFont="1" applyFill="1" applyBorder="1" applyAlignment="1">
      <alignment horizontal="center" vertical="center"/>
      <protection/>
    </xf>
    <xf numFmtId="0" fontId="11" fillId="0" borderId="20" xfId="52" applyFont="1" applyFill="1" applyBorder="1" applyAlignment="1">
      <alignment horizontal="center" vertical="center" wrapText="1"/>
      <protection/>
    </xf>
    <xf numFmtId="0" fontId="11" fillId="0" borderId="16" xfId="52" applyFont="1" applyFill="1" applyBorder="1" applyAlignment="1">
      <alignment horizontal="center" vertical="center" wrapText="1"/>
      <protection/>
    </xf>
    <xf numFmtId="3" fontId="12" fillId="0" borderId="10" xfId="53" applyNumberFormat="1" applyFont="1" applyBorder="1" applyAlignment="1">
      <alignment horizontal="center" wrapText="1"/>
      <protection/>
    </xf>
    <xf numFmtId="3" fontId="12" fillId="0" borderId="0" xfId="53" applyNumberFormat="1" applyFont="1" applyBorder="1" applyAlignment="1">
      <alignment horizontal="center" wrapText="1"/>
      <protection/>
    </xf>
    <xf numFmtId="3" fontId="14" fillId="0" borderId="0" xfId="53" applyNumberFormat="1" applyFont="1" applyFill="1" applyBorder="1" applyAlignment="1">
      <alignment horizontal="center" vertical="center"/>
      <protection/>
    </xf>
    <xf numFmtId="3" fontId="13" fillId="0" borderId="0" xfId="53" applyNumberFormat="1" applyFont="1" applyFill="1" applyBorder="1" applyAlignment="1">
      <alignment horizontal="center" vertical="center"/>
      <protection/>
    </xf>
    <xf numFmtId="3" fontId="12" fillId="0" borderId="31" xfId="53" applyNumberFormat="1" applyFont="1" applyBorder="1" applyAlignment="1">
      <alignment horizontal="center" vertical="center" wrapText="1"/>
      <protection/>
    </xf>
    <xf numFmtId="3" fontId="12" fillId="0" borderId="10" xfId="53" applyNumberFormat="1" applyFont="1" applyBorder="1" applyAlignment="1">
      <alignment horizontal="center" vertical="center" wrapText="1"/>
      <protection/>
    </xf>
    <xf numFmtId="3" fontId="12" fillId="0" borderId="20" xfId="53" applyNumberFormat="1" applyFont="1" applyBorder="1" applyAlignment="1">
      <alignment horizontal="center" vertical="center" wrapText="1"/>
      <protection/>
    </xf>
    <xf numFmtId="3" fontId="12" fillId="0" borderId="0" xfId="53" applyNumberFormat="1" applyFont="1" applyBorder="1" applyAlignment="1">
      <alignment horizontal="center" vertical="center" wrapText="1"/>
      <protection/>
    </xf>
    <xf numFmtId="3" fontId="12" fillId="0" borderId="23" xfId="54" applyNumberFormat="1" applyFont="1" applyBorder="1" applyAlignment="1">
      <alignment horizontal="center"/>
      <protection/>
    </xf>
    <xf numFmtId="3" fontId="12" fillId="0" borderId="25" xfId="54" applyNumberFormat="1" applyFont="1" applyBorder="1" applyAlignment="1">
      <alignment horizontal="center"/>
      <protection/>
    </xf>
    <xf numFmtId="3" fontId="12" fillId="0" borderId="23" xfId="54" applyNumberFormat="1" applyFont="1" applyBorder="1" applyAlignment="1">
      <alignment horizontal="center" wrapText="1"/>
      <protection/>
    </xf>
    <xf numFmtId="3" fontId="12" fillId="0" borderId="12" xfId="54" applyNumberFormat="1" applyFont="1" applyBorder="1" applyAlignment="1">
      <alignment horizontal="center" wrapText="1"/>
      <protection/>
    </xf>
    <xf numFmtId="3" fontId="27" fillId="0" borderId="19" xfId="53" applyNumberFormat="1" applyFont="1" applyBorder="1" applyAlignment="1">
      <alignment horizontal="center" vertical="center" wrapText="1"/>
      <protection/>
    </xf>
    <xf numFmtId="3" fontId="27" fillId="0" borderId="24" xfId="53" applyNumberFormat="1" applyFont="1" applyBorder="1" applyAlignment="1">
      <alignment horizontal="center" vertical="center" wrapText="1"/>
      <protection/>
    </xf>
    <xf numFmtId="3" fontId="14" fillId="0" borderId="0" xfId="55" applyNumberFormat="1" applyFont="1" applyFill="1" applyAlignment="1">
      <alignment horizontal="center"/>
      <protection/>
    </xf>
    <xf numFmtId="3" fontId="13" fillId="0" borderId="0" xfId="55" applyNumberFormat="1" applyFont="1" applyFill="1" applyAlignment="1">
      <alignment horizontal="center" vertical="top"/>
      <protection/>
    </xf>
    <xf numFmtId="0" fontId="11" fillId="0" borderId="10" xfId="55" applyFont="1" applyFill="1" applyBorder="1" applyAlignment="1">
      <alignment horizontal="left" vertical="center" wrapText="1"/>
      <protection/>
    </xf>
    <xf numFmtId="0" fontId="11" fillId="0" borderId="10" xfId="55" applyFont="1" applyFill="1" applyBorder="1" applyAlignment="1">
      <alignment horizontal="left" vertical="center" wrapText="1"/>
      <protection/>
    </xf>
    <xf numFmtId="0" fontId="11" fillId="0" borderId="11" xfId="55" applyFont="1" applyFill="1" applyBorder="1" applyAlignment="1">
      <alignment horizontal="left" vertical="center" wrapText="1"/>
      <protection/>
    </xf>
    <xf numFmtId="0" fontId="14" fillId="0" borderId="0" xfId="56" applyFont="1" applyAlignment="1">
      <alignment horizontal="center" vertical="center"/>
      <protection/>
    </xf>
    <xf numFmtId="0" fontId="13" fillId="0" borderId="0" xfId="56" applyFont="1" applyBorder="1" applyAlignment="1">
      <alignment horizontal="center" vertical="center"/>
      <protection/>
    </xf>
    <xf numFmtId="3" fontId="14" fillId="0" borderId="0" xfId="57" applyNumberFormat="1" applyFont="1" applyFill="1" applyAlignment="1">
      <alignment horizontal="center"/>
      <protection/>
    </xf>
    <xf numFmtId="3" fontId="13" fillId="0" borderId="0" xfId="57" applyNumberFormat="1" applyFont="1" applyFill="1" applyAlignment="1">
      <alignment horizontal="center" vertical="top"/>
      <protection/>
    </xf>
    <xf numFmtId="0" fontId="11" fillId="0" borderId="10" xfId="57" applyFont="1" applyFill="1" applyBorder="1" applyAlignment="1">
      <alignment horizontal="left" vertical="center" wrapText="1"/>
      <protection/>
    </xf>
    <xf numFmtId="0" fontId="14" fillId="0" borderId="0" xfId="58" applyFont="1" applyAlignment="1">
      <alignment horizontal="center" vertical="center"/>
      <protection/>
    </xf>
    <xf numFmtId="0" fontId="13" fillId="0" borderId="0" xfId="58" applyFont="1" applyAlignment="1">
      <alignment horizontal="center" vertical="center"/>
      <protection/>
    </xf>
    <xf numFmtId="0" fontId="7" fillId="0" borderId="10" xfId="60" applyFont="1" applyBorder="1" applyAlignment="1">
      <alignment horizontal="left" wrapText="1"/>
      <protection/>
    </xf>
    <xf numFmtId="0" fontId="6" fillId="0" borderId="18" xfId="60" applyFont="1" applyBorder="1" applyAlignment="1">
      <alignment horizontal="center" vertical="center"/>
      <protection/>
    </xf>
    <xf numFmtId="0" fontId="6" fillId="0" borderId="11" xfId="60" applyFont="1" applyBorder="1" applyAlignment="1">
      <alignment horizontal="center" vertical="center"/>
      <protection/>
    </xf>
    <xf numFmtId="0" fontId="14" fillId="0" borderId="0" xfId="60" applyFont="1" applyAlignment="1">
      <alignment horizontal="center"/>
      <protection/>
    </xf>
    <xf numFmtId="0" fontId="13" fillId="0" borderId="0" xfId="60" applyFont="1" applyAlignment="1">
      <alignment horizontal="center"/>
      <protection/>
    </xf>
    <xf numFmtId="0" fontId="11" fillId="0" borderId="19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horizontal="center" vertical="center"/>
      <protection/>
    </xf>
    <xf numFmtId="3" fontId="11" fillId="35" borderId="26" xfId="60" applyNumberFormat="1" applyFont="1" applyFill="1" applyBorder="1" applyAlignment="1">
      <alignment horizontal="center"/>
      <protection/>
    </xf>
    <xf numFmtId="3" fontId="11" fillId="35" borderId="17" xfId="60" applyNumberFormat="1" applyFont="1" applyFill="1" applyBorder="1" applyAlignment="1">
      <alignment horizontal="center"/>
      <protection/>
    </xf>
    <xf numFmtId="3" fontId="11" fillId="35" borderId="27" xfId="60" applyNumberFormat="1" applyFont="1" applyFill="1" applyBorder="1" applyAlignment="1">
      <alignment horizontal="center"/>
      <protection/>
    </xf>
    <xf numFmtId="3" fontId="11" fillId="0" borderId="13" xfId="60" applyNumberFormat="1" applyFont="1" applyBorder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2.04, Embarques granos por mes 2005" xfId="51"/>
    <cellStyle name="Normal_2.05, Embarques granos por puerto 2005" xfId="52"/>
    <cellStyle name="Normal_2.06 a, Embarques granos por destino 2005" xfId="53"/>
    <cellStyle name="Normal_2.06 b, Embarques granos por destino 2005" xfId="54"/>
    <cellStyle name="Normal_2.07, Embarques subproductos por puerto 2005" xfId="55"/>
    <cellStyle name="Normal_2.08, Embarques subproductos por destino 2005" xfId="56"/>
    <cellStyle name="Normal_2.09, Embarques aceites por puerto 2005" xfId="57"/>
    <cellStyle name="Normal_2.10, Embarques aceites por destino 2005" xfId="58"/>
    <cellStyle name="Normal_2.11. Movimiento en puerto Rosario 2005" xfId="59"/>
    <cellStyle name="Normal_Hoja1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showGridLines="0" showZeros="0" tabSelected="1" zoomScale="89" zoomScaleNormal="89" zoomScalePageLayoutView="0" workbookViewId="0" topLeftCell="A1">
      <pane xSplit="2" ySplit="6" topLeftCell="C7" activePane="bottomRight" state="frozen"/>
      <selection pane="topLeft" activeCell="A2" sqref="A2:IV5"/>
      <selection pane="topRight" activeCell="A2" sqref="A2:IV5"/>
      <selection pane="bottomLeft" activeCell="A2" sqref="A2:IV5"/>
      <selection pane="bottomRight" activeCell="C7" sqref="C7"/>
    </sheetView>
  </sheetViews>
  <sheetFormatPr defaultColWidth="11.50390625" defaultRowHeight="12.75"/>
  <cols>
    <col min="1" max="1" width="16.50390625" style="4" customWidth="1"/>
    <col min="2" max="2" width="16.125" style="4" customWidth="1"/>
    <col min="3" max="14" width="9.00390625" style="2" customWidth="1"/>
    <col min="15" max="15" width="10.50390625" style="2" customWidth="1"/>
    <col min="16" max="16" width="4.50390625" style="2" customWidth="1"/>
    <col min="17" max="17" width="10.00390625" style="4" hidden="1" customWidth="1"/>
    <col min="18" max="18" width="7.875" style="161" hidden="1" customWidth="1"/>
    <col min="19" max="19" width="7.625" style="4" hidden="1" customWidth="1"/>
    <col min="20" max="21" width="0" style="4" hidden="1" customWidth="1"/>
    <col min="22" max="16384" width="11.50390625" style="4" customWidth="1"/>
  </cols>
  <sheetData>
    <row r="1" spans="1:17" ht="13.5">
      <c r="A1" s="1" t="s">
        <v>324</v>
      </c>
      <c r="B1" s="1"/>
      <c r="Q1" s="3"/>
    </row>
    <row r="2" spans="1:20" s="10" customFormat="1" ht="20.25" customHeight="1">
      <c r="A2" s="5" t="s">
        <v>335</v>
      </c>
      <c r="B2" s="6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9"/>
      <c r="P2" s="9"/>
      <c r="Q2" s="470" t="s">
        <v>290</v>
      </c>
      <c r="R2" s="470"/>
      <c r="S2" s="470"/>
      <c r="T2" s="470"/>
    </row>
    <row r="3" spans="1:20" s="16" customFormat="1" ht="15.75" customHeight="1">
      <c r="A3" s="11" t="s">
        <v>336</v>
      </c>
      <c r="B3" s="12"/>
      <c r="C3" s="13"/>
      <c r="D3" s="13"/>
      <c r="E3" s="13"/>
      <c r="F3" s="13"/>
      <c r="G3" s="13"/>
      <c r="H3" s="14"/>
      <c r="I3" s="13"/>
      <c r="J3" s="13"/>
      <c r="K3" s="13"/>
      <c r="L3" s="13"/>
      <c r="M3" s="13"/>
      <c r="N3" s="13"/>
      <c r="O3" s="15"/>
      <c r="P3" s="15"/>
      <c r="Q3" s="470"/>
      <c r="R3" s="470"/>
      <c r="S3" s="470"/>
      <c r="T3" s="470"/>
    </row>
    <row r="4" spans="1:18" s="21" customFormat="1" ht="12" customHeight="1">
      <c r="A4" s="17"/>
      <c r="B4" s="17"/>
      <c r="C4" s="18"/>
      <c r="D4" s="18"/>
      <c r="E4" s="18"/>
      <c r="F4" s="18"/>
      <c r="G4" s="18"/>
      <c r="H4" s="19"/>
      <c r="I4" s="18"/>
      <c r="J4" s="18"/>
      <c r="K4" s="18"/>
      <c r="L4" s="18"/>
      <c r="M4" s="18"/>
      <c r="N4" s="18"/>
      <c r="O4" s="20" t="s">
        <v>0</v>
      </c>
      <c r="P4" s="20"/>
      <c r="Q4" s="3"/>
      <c r="R4" s="161"/>
    </row>
    <row r="5" spans="1:18" s="24" customFormat="1" ht="14.25" customHeight="1">
      <c r="A5" s="22"/>
      <c r="B5" s="22"/>
      <c r="C5" s="224">
        <v>41274</v>
      </c>
      <c r="D5" s="224">
        <v>41305</v>
      </c>
      <c r="E5" s="224">
        <v>41333</v>
      </c>
      <c r="F5" s="224">
        <v>41364</v>
      </c>
      <c r="G5" s="224">
        <v>41394</v>
      </c>
      <c r="H5" s="224">
        <v>41425</v>
      </c>
      <c r="I5" s="224">
        <v>41455</v>
      </c>
      <c r="J5" s="224">
        <v>41486</v>
      </c>
      <c r="K5" s="224">
        <v>41517</v>
      </c>
      <c r="L5" s="224">
        <v>41547</v>
      </c>
      <c r="M5" s="224">
        <v>41578</v>
      </c>
      <c r="N5" s="224">
        <v>41608</v>
      </c>
      <c r="O5" s="23"/>
      <c r="P5" s="458"/>
      <c r="Q5" s="3"/>
      <c r="R5" s="162"/>
    </row>
    <row r="6" spans="1:18" s="24" customFormat="1" ht="14.25" customHeight="1">
      <c r="A6" s="25" t="s">
        <v>20</v>
      </c>
      <c r="B6" s="26" t="s">
        <v>21</v>
      </c>
      <c r="C6" s="27" t="s">
        <v>8</v>
      </c>
      <c r="D6" s="27" t="s">
        <v>9</v>
      </c>
      <c r="E6" s="27" t="s">
        <v>10</v>
      </c>
      <c r="F6" s="27" t="s">
        <v>11</v>
      </c>
      <c r="G6" s="27" t="s">
        <v>12</v>
      </c>
      <c r="H6" s="27" t="s">
        <v>13</v>
      </c>
      <c r="I6" s="27" t="s">
        <v>14</v>
      </c>
      <c r="J6" s="27" t="s">
        <v>15</v>
      </c>
      <c r="K6" s="27" t="s">
        <v>16</v>
      </c>
      <c r="L6" s="27" t="s">
        <v>17</v>
      </c>
      <c r="M6" s="27" t="s">
        <v>18</v>
      </c>
      <c r="N6" s="27" t="s">
        <v>19</v>
      </c>
      <c r="O6" s="28" t="s">
        <v>22</v>
      </c>
      <c r="P6" s="439"/>
      <c r="Q6" s="456" t="s">
        <v>378</v>
      </c>
      <c r="R6" s="457" t="s">
        <v>379</v>
      </c>
    </row>
    <row r="7" spans="1:18" s="24" customFormat="1" ht="6.75" customHeight="1">
      <c r="A7" s="436"/>
      <c r="B7" s="437"/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9"/>
      <c r="P7" s="439"/>
      <c r="Q7" s="3"/>
      <c r="R7" s="162"/>
    </row>
    <row r="8" spans="1:18" s="444" customFormat="1" ht="31.5" customHeight="1">
      <c r="A8" s="440" t="s">
        <v>23</v>
      </c>
      <c r="B8" s="441" t="s">
        <v>5</v>
      </c>
      <c r="C8" s="442">
        <v>2347524.333333333</v>
      </c>
      <c r="D8" s="442">
        <v>1778203.3333333335</v>
      </c>
      <c r="E8" s="442">
        <v>1190628.3333333335</v>
      </c>
      <c r="F8" s="442">
        <v>726418.655</v>
      </c>
      <c r="G8" s="442">
        <v>447226</v>
      </c>
      <c r="H8" s="442">
        <v>469326.755</v>
      </c>
      <c r="I8" s="442">
        <v>628234.265</v>
      </c>
      <c r="J8" s="442">
        <v>726193.75</v>
      </c>
      <c r="K8" s="442">
        <v>594610.41</v>
      </c>
      <c r="L8" s="442">
        <v>768620.75</v>
      </c>
      <c r="M8" s="442">
        <v>963704.355</v>
      </c>
      <c r="N8" s="442">
        <v>1794050.8050000002</v>
      </c>
      <c r="O8" s="442">
        <f>SUM(C8:N8)</f>
        <v>12434741.745</v>
      </c>
      <c r="P8" s="442"/>
      <c r="Q8" s="454">
        <v>12421088.078333331</v>
      </c>
      <c r="R8" s="443">
        <f>Q8-O8</f>
        <v>-13653.666666667908</v>
      </c>
    </row>
    <row r="9" spans="1:18" s="444" customFormat="1" ht="31.5" customHeight="1">
      <c r="A9" s="440" t="s">
        <v>24</v>
      </c>
      <c r="B9" s="441" t="s">
        <v>25</v>
      </c>
      <c r="C9" s="445">
        <v>578978</v>
      </c>
      <c r="D9" s="442">
        <v>383440</v>
      </c>
      <c r="E9" s="442">
        <v>405801</v>
      </c>
      <c r="F9" s="442">
        <v>137754</v>
      </c>
      <c r="G9" s="442">
        <v>279291</v>
      </c>
      <c r="H9" s="442">
        <v>92300</v>
      </c>
      <c r="I9" s="442">
        <v>76687</v>
      </c>
      <c r="J9" s="442">
        <v>67741</v>
      </c>
      <c r="K9" s="442">
        <v>56065</v>
      </c>
      <c r="L9" s="442">
        <v>136335</v>
      </c>
      <c r="M9" s="442">
        <v>68522</v>
      </c>
      <c r="N9" s="442">
        <v>233889</v>
      </c>
      <c r="O9" s="442">
        <f aca="true" t="shared" si="0" ref="O9:O21">SUM(C9:N9)</f>
        <v>2516803</v>
      </c>
      <c r="P9" s="442"/>
      <c r="Q9" s="454">
        <v>2516803</v>
      </c>
      <c r="R9" s="443">
        <f aca="true" t="shared" si="1" ref="R9:R21">Q9-O9</f>
        <v>0</v>
      </c>
    </row>
    <row r="10" spans="1:18" s="444" customFormat="1" ht="31.5" customHeight="1">
      <c r="A10" s="440" t="s">
        <v>2</v>
      </c>
      <c r="B10" s="441" t="s">
        <v>6</v>
      </c>
      <c r="C10" s="442">
        <v>631092.3300000001</v>
      </c>
      <c r="D10" s="442">
        <v>371067.83</v>
      </c>
      <c r="E10" s="442">
        <v>1833263.89</v>
      </c>
      <c r="F10" s="442">
        <v>2726611.19</v>
      </c>
      <c r="G10" s="442">
        <v>2134267.13</v>
      </c>
      <c r="H10" s="442">
        <v>2094027.585</v>
      </c>
      <c r="I10" s="442">
        <v>3136765.2</v>
      </c>
      <c r="J10" s="442">
        <v>2736363.2800000003</v>
      </c>
      <c r="K10" s="442">
        <v>2048331.2800000003</v>
      </c>
      <c r="L10" s="442">
        <v>2096262.25</v>
      </c>
      <c r="M10" s="442">
        <v>1807832.3399999999</v>
      </c>
      <c r="N10" s="442">
        <v>1402213.085</v>
      </c>
      <c r="O10" s="442">
        <f t="shared" si="0"/>
        <v>23018097.390000004</v>
      </c>
      <c r="P10" s="442"/>
      <c r="Q10" s="454">
        <v>23018097.401666667</v>
      </c>
      <c r="R10" s="443">
        <f t="shared" si="1"/>
        <v>0.011666662991046906</v>
      </c>
    </row>
    <row r="11" spans="1:18" s="444" customFormat="1" ht="31.5" customHeight="1">
      <c r="A11" s="440" t="s">
        <v>27</v>
      </c>
      <c r="B11" s="441" t="s">
        <v>28</v>
      </c>
      <c r="C11" s="442">
        <v>66000</v>
      </c>
      <c r="D11" s="442">
        <v>14200</v>
      </c>
      <c r="E11" s="442">
        <v>135992</v>
      </c>
      <c r="F11" s="442">
        <v>943413.3333333334</v>
      </c>
      <c r="G11" s="442">
        <v>1713574.3333333335</v>
      </c>
      <c r="H11" s="442">
        <v>1336328.3333333335</v>
      </c>
      <c r="I11" s="442">
        <v>640478</v>
      </c>
      <c r="J11" s="442">
        <v>820337</v>
      </c>
      <c r="K11" s="442">
        <v>959122</v>
      </c>
      <c r="L11" s="442">
        <v>408702</v>
      </c>
      <c r="M11" s="442">
        <v>169565</v>
      </c>
      <c r="N11" s="442">
        <v>84825</v>
      </c>
      <c r="O11" s="442">
        <f t="shared" si="0"/>
        <v>7292537</v>
      </c>
      <c r="P11" s="442"/>
      <c r="Q11" s="454">
        <v>7343036.784</v>
      </c>
      <c r="R11" s="443">
        <f t="shared" si="1"/>
        <v>50499.783999999985</v>
      </c>
    </row>
    <row r="12" spans="1:18" s="444" customFormat="1" ht="31.5" customHeight="1">
      <c r="A12" s="440" t="s">
        <v>3</v>
      </c>
      <c r="B12" s="441" t="s">
        <v>26</v>
      </c>
      <c r="C12" s="445">
        <v>13830</v>
      </c>
      <c r="D12" s="442">
        <v>34750</v>
      </c>
      <c r="E12" s="442">
        <v>0</v>
      </c>
      <c r="F12" s="442">
        <v>30100</v>
      </c>
      <c r="G12" s="442">
        <v>32903</v>
      </c>
      <c r="H12" s="442">
        <v>43808</v>
      </c>
      <c r="I12" s="442">
        <v>30782</v>
      </c>
      <c r="J12" s="442">
        <v>77325</v>
      </c>
      <c r="K12" s="442">
        <v>67767</v>
      </c>
      <c r="L12" s="442">
        <v>45452</v>
      </c>
      <c r="M12" s="442">
        <v>33300</v>
      </c>
      <c r="N12" s="442">
        <v>82189</v>
      </c>
      <c r="O12" s="442">
        <f t="shared" si="0"/>
        <v>492206</v>
      </c>
      <c r="P12" s="442"/>
      <c r="Q12" s="454">
        <v>492206</v>
      </c>
      <c r="R12" s="443">
        <f t="shared" si="1"/>
        <v>0</v>
      </c>
    </row>
    <row r="13" spans="1:18" s="444" customFormat="1" ht="31.5" customHeight="1">
      <c r="A13" s="446" t="s">
        <v>4</v>
      </c>
      <c r="B13" s="447" t="s">
        <v>7</v>
      </c>
      <c r="C13" s="448">
        <v>41002.849</v>
      </c>
      <c r="D13" s="448">
        <v>29169.293999999998</v>
      </c>
      <c r="E13" s="448">
        <v>85955.30613999999</v>
      </c>
      <c r="F13" s="449">
        <v>41507.051</v>
      </c>
      <c r="G13" s="449">
        <v>82529.37299999999</v>
      </c>
      <c r="H13" s="449">
        <v>19285.161</v>
      </c>
      <c r="I13" s="449">
        <v>37269.1924</v>
      </c>
      <c r="J13" s="449">
        <v>60388.225</v>
      </c>
      <c r="K13" s="448">
        <v>28651.331</v>
      </c>
      <c r="L13" s="449">
        <v>43788.63242</v>
      </c>
      <c r="M13" s="448">
        <v>18362.673760000005</v>
      </c>
      <c r="N13" s="449">
        <v>17060.08</v>
      </c>
      <c r="O13" s="442">
        <f t="shared" si="0"/>
        <v>504969.16872</v>
      </c>
      <c r="P13" s="442"/>
      <c r="Q13" s="454">
        <v>407955.78702</v>
      </c>
      <c r="R13" s="443">
        <f t="shared" si="1"/>
        <v>-97013.38170000003</v>
      </c>
    </row>
    <row r="14" spans="1:20" s="451" customFormat="1" ht="31.5" customHeight="1">
      <c r="A14" s="446" t="s">
        <v>29</v>
      </c>
      <c r="B14" s="447" t="s">
        <v>30</v>
      </c>
      <c r="C14" s="445">
        <v>12426.522</v>
      </c>
      <c r="D14" s="442">
        <v>15095.261999999997</v>
      </c>
      <c r="E14" s="442">
        <v>3406.785</v>
      </c>
      <c r="F14" s="442">
        <v>5128.753</v>
      </c>
      <c r="G14" s="442">
        <v>7305.324919999999</v>
      </c>
      <c r="H14" s="442">
        <v>22509.11598</v>
      </c>
      <c r="I14" s="442">
        <v>18998.857099999997</v>
      </c>
      <c r="J14" s="442">
        <v>23233.08884</v>
      </c>
      <c r="K14" s="442">
        <v>19080.57417</v>
      </c>
      <c r="L14" s="442">
        <v>18026.999679999997</v>
      </c>
      <c r="M14" s="445">
        <v>15579.569809999999</v>
      </c>
      <c r="N14" s="442">
        <v>16957.399799999996</v>
      </c>
      <c r="O14" s="442">
        <f t="shared" si="0"/>
        <v>177748.25229999996</v>
      </c>
      <c r="P14" s="442"/>
      <c r="Q14" s="454">
        <v>177568.41350000002</v>
      </c>
      <c r="R14" s="443">
        <f t="shared" si="1"/>
        <v>-179.8387999999395</v>
      </c>
      <c r="S14" s="450"/>
      <c r="T14" s="450"/>
    </row>
    <row r="15" spans="1:18" s="444" customFormat="1" ht="31.5" customHeight="1">
      <c r="A15" s="446" t="s">
        <v>31</v>
      </c>
      <c r="B15" s="447" t="s">
        <v>196</v>
      </c>
      <c r="C15" s="442">
        <v>56009.46</v>
      </c>
      <c r="D15" s="442">
        <v>54165.36</v>
      </c>
      <c r="E15" s="442">
        <v>14816.8692</v>
      </c>
      <c r="F15" s="442">
        <v>54566.19</v>
      </c>
      <c r="G15" s="442">
        <v>60803</v>
      </c>
      <c r="H15" s="442">
        <v>59991.67800000001</v>
      </c>
      <c r="I15" s="442">
        <v>52624.54000000001</v>
      </c>
      <c r="J15" s="442">
        <v>17262.727839999996</v>
      </c>
      <c r="K15" s="442">
        <v>59665.880000000005</v>
      </c>
      <c r="L15" s="442">
        <v>61033.975</v>
      </c>
      <c r="M15" s="442">
        <v>57610.69</v>
      </c>
      <c r="N15" s="442">
        <v>52199.369999999995</v>
      </c>
      <c r="O15" s="442">
        <f t="shared" si="0"/>
        <v>600749.7400400001</v>
      </c>
      <c r="P15" s="442"/>
      <c r="Q15" s="454">
        <v>697942.9631999996</v>
      </c>
      <c r="R15" s="443">
        <f t="shared" si="1"/>
        <v>97193.22315999959</v>
      </c>
    </row>
    <row r="16" spans="1:22" s="444" customFormat="1" ht="31.5" customHeight="1">
      <c r="A16" s="440" t="s">
        <v>34</v>
      </c>
      <c r="B16" s="441" t="s">
        <v>35</v>
      </c>
      <c r="C16" s="445">
        <v>60731</v>
      </c>
      <c r="D16" s="442">
        <v>21406</v>
      </c>
      <c r="E16" s="442">
        <v>81230</v>
      </c>
      <c r="F16" s="442">
        <v>43347.74</v>
      </c>
      <c r="G16" s="442">
        <v>32000</v>
      </c>
      <c r="H16" s="442">
        <v>8101</v>
      </c>
      <c r="I16" s="442">
        <v>52925.020000000004</v>
      </c>
      <c r="J16" s="442">
        <v>30712</v>
      </c>
      <c r="K16" s="442">
        <v>30282</v>
      </c>
      <c r="L16" s="442">
        <v>14857</v>
      </c>
      <c r="M16" s="442">
        <v>15313.64</v>
      </c>
      <c r="N16" s="442">
        <v>17737</v>
      </c>
      <c r="O16" s="442">
        <f t="shared" si="0"/>
        <v>408642.4</v>
      </c>
      <c r="P16" s="442"/>
      <c r="Q16" s="454">
        <v>578519.4</v>
      </c>
      <c r="R16" s="443">
        <f t="shared" si="1"/>
        <v>169877</v>
      </c>
      <c r="S16" s="442"/>
      <c r="T16" s="442"/>
      <c r="U16" s="442"/>
      <c r="V16" s="442"/>
    </row>
    <row r="17" spans="1:22" s="444" customFormat="1" ht="31.5" customHeight="1">
      <c r="A17" s="440" t="s">
        <v>32</v>
      </c>
      <c r="B17" s="452" t="s">
        <v>33</v>
      </c>
      <c r="C17" s="445">
        <v>2045486.935</v>
      </c>
      <c r="D17" s="442">
        <v>1527605.1600000001</v>
      </c>
      <c r="E17" s="442">
        <v>2410036.455</v>
      </c>
      <c r="F17" s="442">
        <v>2252929.455</v>
      </c>
      <c r="G17" s="442">
        <v>2528901.515</v>
      </c>
      <c r="H17" s="442">
        <v>2339582.87</v>
      </c>
      <c r="I17" s="442">
        <v>2820311.16</v>
      </c>
      <c r="J17" s="442">
        <v>2716781.7720000003</v>
      </c>
      <c r="K17" s="442">
        <v>2234966.9050000003</v>
      </c>
      <c r="L17" s="442">
        <v>2233344.9050000003</v>
      </c>
      <c r="M17" s="442">
        <v>2403488.26</v>
      </c>
      <c r="N17" s="442">
        <v>1654117.815</v>
      </c>
      <c r="O17" s="442">
        <f t="shared" si="0"/>
        <v>27167553.207000006</v>
      </c>
      <c r="P17" s="442"/>
      <c r="Q17" s="454">
        <v>30041766.22033333</v>
      </c>
      <c r="R17" s="443">
        <f t="shared" si="1"/>
        <v>2874213.0133333243</v>
      </c>
      <c r="S17" s="442"/>
      <c r="T17" s="442"/>
      <c r="U17" s="442"/>
      <c r="V17" s="442"/>
    </row>
    <row r="18" spans="1:22" s="444" customFormat="1" ht="31.5" customHeight="1">
      <c r="A18" s="440" t="s">
        <v>231</v>
      </c>
      <c r="B18" s="441" t="s">
        <v>231</v>
      </c>
      <c r="C18" s="448">
        <v>32340</v>
      </c>
      <c r="D18" s="448">
        <v>26883</v>
      </c>
      <c r="E18" s="448">
        <v>32813</v>
      </c>
      <c r="F18" s="448">
        <v>58431</v>
      </c>
      <c r="G18" s="448">
        <v>37651</v>
      </c>
      <c r="H18" s="448"/>
      <c r="I18" s="449">
        <v>28665.885000000002</v>
      </c>
      <c r="J18" s="449">
        <v>17645</v>
      </c>
      <c r="K18" s="448">
        <v>77140.01000000001</v>
      </c>
      <c r="L18" s="449">
        <v>47760</v>
      </c>
      <c r="M18" s="449">
        <v>50195.015</v>
      </c>
      <c r="N18" s="449">
        <v>35648.96</v>
      </c>
      <c r="O18" s="442">
        <f>SUM(C18:N18)</f>
        <v>445172.87000000005</v>
      </c>
      <c r="P18" s="442"/>
      <c r="Q18" s="454">
        <v>445172.87</v>
      </c>
      <c r="R18" s="443">
        <f t="shared" si="1"/>
        <v>0</v>
      </c>
      <c r="S18" s="448"/>
      <c r="T18" s="449"/>
      <c r="U18" s="449"/>
      <c r="V18" s="448"/>
    </row>
    <row r="19" spans="1:18" s="444" customFormat="1" ht="31.5" customHeight="1">
      <c r="A19" s="453" t="s">
        <v>37</v>
      </c>
      <c r="B19" s="441" t="s">
        <v>38</v>
      </c>
      <c r="C19" s="442">
        <v>16860</v>
      </c>
      <c r="D19" s="442">
        <v>11900</v>
      </c>
      <c r="E19" s="442">
        <v>71300</v>
      </c>
      <c r="F19" s="442">
        <v>26495</v>
      </c>
      <c r="G19" s="442">
        <v>7000</v>
      </c>
      <c r="H19" s="442">
        <v>1000</v>
      </c>
      <c r="I19" s="442">
        <v>39010</v>
      </c>
      <c r="J19" s="445">
        <v>18455</v>
      </c>
      <c r="K19" s="445">
        <v>32500</v>
      </c>
      <c r="L19" s="445">
        <v>11900</v>
      </c>
      <c r="M19" s="445">
        <v>4999</v>
      </c>
      <c r="N19" s="445">
        <v>3500</v>
      </c>
      <c r="O19" s="442">
        <f t="shared" si="0"/>
        <v>244919</v>
      </c>
      <c r="P19" s="442"/>
      <c r="Q19" s="454">
        <v>269269</v>
      </c>
      <c r="R19" s="443">
        <f t="shared" si="1"/>
        <v>24350</v>
      </c>
    </row>
    <row r="20" spans="1:18" s="444" customFormat="1" ht="31.5" customHeight="1">
      <c r="A20" s="453" t="s">
        <v>39</v>
      </c>
      <c r="B20" s="441" t="s">
        <v>41</v>
      </c>
      <c r="C20" s="445">
        <v>195046.185</v>
      </c>
      <c r="D20" s="442">
        <v>201933.81300000002</v>
      </c>
      <c r="E20" s="442">
        <v>407777</v>
      </c>
      <c r="F20" s="442">
        <v>432401</v>
      </c>
      <c r="G20" s="442">
        <v>459333</v>
      </c>
      <c r="H20" s="442">
        <v>369593</v>
      </c>
      <c r="I20" s="442">
        <v>415270</v>
      </c>
      <c r="J20" s="442">
        <v>508566.5</v>
      </c>
      <c r="K20" s="442">
        <v>417347.75</v>
      </c>
      <c r="L20" s="442">
        <v>392735.423</v>
      </c>
      <c r="M20" s="442">
        <v>303150.114</v>
      </c>
      <c r="N20" s="442">
        <v>352873</v>
      </c>
      <c r="O20" s="442">
        <f t="shared" si="0"/>
        <v>4456026.785</v>
      </c>
      <c r="P20" s="442"/>
      <c r="Q20" s="454">
        <v>4812287.784999999</v>
      </c>
      <c r="R20" s="443">
        <f t="shared" si="1"/>
        <v>356260.99999999907</v>
      </c>
    </row>
    <row r="21" spans="1:18" s="444" customFormat="1" ht="31.5" customHeight="1">
      <c r="A21" s="453" t="s">
        <v>377</v>
      </c>
      <c r="B21" s="441" t="s">
        <v>151</v>
      </c>
      <c r="C21" s="445"/>
      <c r="D21" s="442"/>
      <c r="E21" s="442"/>
      <c r="F21" s="442"/>
      <c r="G21" s="442"/>
      <c r="H21" s="442"/>
      <c r="I21" s="442"/>
      <c r="J21" s="442"/>
      <c r="K21" s="442"/>
      <c r="L21" s="442"/>
      <c r="M21" s="442"/>
      <c r="N21" s="442"/>
      <c r="O21" s="442">
        <f t="shared" si="0"/>
        <v>0</v>
      </c>
      <c r="P21" s="442"/>
      <c r="Q21" s="454">
        <v>4000</v>
      </c>
      <c r="R21" s="443">
        <f t="shared" si="1"/>
        <v>4000</v>
      </c>
    </row>
    <row r="22" spans="1:18" ht="12.75" customHeight="1">
      <c r="A22" s="234"/>
      <c r="B22" s="169"/>
      <c r="C22" s="3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442"/>
      <c r="P22" s="442"/>
      <c r="Q22" s="455"/>
      <c r="R22" s="163"/>
    </row>
    <row r="23" spans="1:18" ht="18" customHeight="1">
      <c r="A23" s="420" t="s">
        <v>363</v>
      </c>
      <c r="B23" s="420"/>
      <c r="C23" s="421">
        <f aca="true" t="shared" si="2" ref="C23:O23">SUM(C8:C20)</f>
        <v>6097327.6143333325</v>
      </c>
      <c r="D23" s="421">
        <f t="shared" si="2"/>
        <v>4469819.0523333335</v>
      </c>
      <c r="E23" s="421">
        <f t="shared" si="2"/>
        <v>6673020.638673333</v>
      </c>
      <c r="F23" s="421">
        <f t="shared" si="2"/>
        <v>7479103.367333333</v>
      </c>
      <c r="G23" s="421">
        <f t="shared" si="2"/>
        <v>7822784.676253332</v>
      </c>
      <c r="H23" s="421">
        <f t="shared" si="2"/>
        <v>6855853.498313333</v>
      </c>
      <c r="I23" s="421">
        <f t="shared" si="2"/>
        <v>7978021.119499999</v>
      </c>
      <c r="J23" s="421">
        <f t="shared" si="2"/>
        <v>7821004.34368</v>
      </c>
      <c r="K23" s="421">
        <f t="shared" si="2"/>
        <v>6625530.1401700005</v>
      </c>
      <c r="L23" s="421">
        <f t="shared" si="2"/>
        <v>6278818.9351</v>
      </c>
      <c r="M23" s="421">
        <f t="shared" si="2"/>
        <v>5911622.65757</v>
      </c>
      <c r="N23" s="421">
        <f t="shared" si="2"/>
        <v>5747260.5148</v>
      </c>
      <c r="O23" s="421">
        <f t="shared" si="2"/>
        <v>79760166.55806</v>
      </c>
      <c r="P23" s="459"/>
      <c r="Q23" s="469">
        <f>SUM(Q8:Q22)</f>
        <v>83225713.70305333</v>
      </c>
      <c r="R23" s="163"/>
    </row>
    <row r="24" spans="1:18" ht="12.75" customHeight="1">
      <c r="A24" s="165" t="s">
        <v>337</v>
      </c>
      <c r="B24" s="32"/>
      <c r="C24" s="235"/>
      <c r="D24" s="236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31"/>
      <c r="R24" s="163"/>
    </row>
  </sheetData>
  <sheetProtection/>
  <mergeCells count="1">
    <mergeCell ref="Q2:T3"/>
  </mergeCells>
  <printOptions horizontalCentered="1" verticalCentered="1"/>
  <pageMargins left="0.75" right="0.75" top="1" bottom="1" header="0" footer="0"/>
  <pageSetup blackAndWhite="1"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showGridLines="0" showZeros="0" zoomScalePageLayoutView="0" workbookViewId="0" topLeftCell="A1">
      <pane xSplit="1" ySplit="5" topLeftCell="B6" activePane="bottomRight" state="frozen"/>
      <selection pane="topLeft" activeCell="A2" sqref="A2:IV5"/>
      <selection pane="topRight" activeCell="A2" sqref="A2:IV5"/>
      <selection pane="bottomLeft" activeCell="A2" sqref="A2:IV5"/>
      <selection pane="bottomRight" activeCell="B6" sqref="B6"/>
    </sheetView>
  </sheetViews>
  <sheetFormatPr defaultColWidth="11.50390625" defaultRowHeight="12.75"/>
  <cols>
    <col min="1" max="1" width="18.625" style="36" customWidth="1"/>
    <col min="2" max="6" width="10.50390625" style="36" customWidth="1"/>
    <col min="7" max="7" width="10.625" style="36" customWidth="1"/>
    <col min="8" max="8" width="4.375" style="227" customWidth="1"/>
    <col min="9" max="10" width="8.50390625" style="36" customWidth="1"/>
    <col min="11" max="11" width="10.625" style="36" customWidth="1"/>
    <col min="12" max="12" width="4.375" style="36" customWidth="1"/>
    <col min="13" max="13" width="10.625" style="36" customWidth="1"/>
    <col min="14" max="14" width="4.375" style="36" customWidth="1"/>
    <col min="15" max="19" width="0" style="36" hidden="1" customWidth="1"/>
    <col min="20" max="16384" width="11.50390625" style="36" customWidth="1"/>
  </cols>
  <sheetData>
    <row r="1" spans="1:13" ht="11.25" customHeight="1">
      <c r="A1" s="33" t="s">
        <v>325</v>
      </c>
      <c r="B1" s="34"/>
      <c r="C1" s="34"/>
      <c r="D1" s="34"/>
      <c r="E1" s="34"/>
      <c r="F1" s="34"/>
      <c r="G1" s="34"/>
      <c r="H1" s="225"/>
      <c r="I1" s="34"/>
      <c r="J1" s="34"/>
      <c r="K1" s="35"/>
      <c r="L1" s="35"/>
      <c r="M1" s="34"/>
    </row>
    <row r="2" spans="1:14" s="37" customFormat="1" ht="21" customHeight="1">
      <c r="A2" s="479" t="s">
        <v>333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</row>
    <row r="3" spans="1:14" s="38" customFormat="1" ht="17.25" customHeight="1">
      <c r="A3" s="480" t="s">
        <v>334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</row>
    <row r="4" spans="1:14" ht="24.75" customHeight="1">
      <c r="A4" s="471" t="s">
        <v>63</v>
      </c>
      <c r="B4" s="228" t="s">
        <v>42</v>
      </c>
      <c r="C4" s="228" t="s">
        <v>2</v>
      </c>
      <c r="D4" s="228" t="s">
        <v>24</v>
      </c>
      <c r="E4" s="228" t="s">
        <v>3</v>
      </c>
      <c r="F4" s="228" t="s">
        <v>27</v>
      </c>
      <c r="G4" s="473" t="s">
        <v>253</v>
      </c>
      <c r="H4" s="474"/>
      <c r="I4" s="228" t="s">
        <v>240</v>
      </c>
      <c r="J4" s="228" t="s">
        <v>241</v>
      </c>
      <c r="K4" s="475" t="s">
        <v>255</v>
      </c>
      <c r="L4" s="476"/>
      <c r="M4" s="475" t="s">
        <v>22</v>
      </c>
      <c r="N4" s="477"/>
    </row>
    <row r="5" spans="1:14" ht="14.25" customHeight="1">
      <c r="A5" s="472"/>
      <c r="B5" s="39" t="s">
        <v>5</v>
      </c>
      <c r="C5" s="39" t="s">
        <v>6</v>
      </c>
      <c r="D5" s="39" t="s">
        <v>43</v>
      </c>
      <c r="E5" s="39" t="s">
        <v>26</v>
      </c>
      <c r="F5" s="39" t="s">
        <v>28</v>
      </c>
      <c r="G5" s="230" t="s">
        <v>254</v>
      </c>
      <c r="H5" s="229" t="s">
        <v>256</v>
      </c>
      <c r="I5" s="39" t="s">
        <v>6</v>
      </c>
      <c r="J5" s="39" t="s">
        <v>28</v>
      </c>
      <c r="K5" s="230" t="s">
        <v>252</v>
      </c>
      <c r="L5" s="229" t="s">
        <v>257</v>
      </c>
      <c r="M5" s="39" t="s">
        <v>22</v>
      </c>
      <c r="N5" s="231" t="s">
        <v>259</v>
      </c>
    </row>
    <row r="6" spans="1:14" s="397" customFormat="1" ht="13.5" customHeight="1">
      <c r="A6" s="395" t="s">
        <v>44</v>
      </c>
      <c r="B6" s="400">
        <v>2648380</v>
      </c>
      <c r="C6" s="400">
        <v>2496598</v>
      </c>
      <c r="D6" s="400">
        <v>828410</v>
      </c>
      <c r="E6" s="400">
        <v>0</v>
      </c>
      <c r="F6" s="400">
        <v>1905039</v>
      </c>
      <c r="G6" s="401">
        <f aca="true" t="shared" si="0" ref="G6:G45">SUM(B6:F6)</f>
        <v>7878427</v>
      </c>
      <c r="H6" s="402">
        <f>G6/$G$46</f>
        <v>0.16987878899820316</v>
      </c>
      <c r="I6" s="400">
        <v>0</v>
      </c>
      <c r="J6" s="400">
        <v>0</v>
      </c>
      <c r="K6" s="403">
        <f aca="true" t="shared" si="1" ref="K6:K15">SUM(I6:J6)</f>
        <v>0</v>
      </c>
      <c r="L6" s="404">
        <f>K6/$K$46</f>
        <v>0</v>
      </c>
      <c r="M6" s="399">
        <f>K6+G6</f>
        <v>7878427</v>
      </c>
      <c r="N6" s="396">
        <f>M6/$M$46</f>
        <v>0.16255667408404578</v>
      </c>
    </row>
    <row r="7" spans="1:14" s="340" customFormat="1" ht="11.25" customHeight="1">
      <c r="A7" s="394" t="s">
        <v>45</v>
      </c>
      <c r="B7" s="405">
        <v>792699</v>
      </c>
      <c r="C7" s="406">
        <v>596221</v>
      </c>
      <c r="D7" s="407">
        <v>264014</v>
      </c>
      <c r="E7" s="407">
        <v>0</v>
      </c>
      <c r="F7" s="407">
        <v>390262</v>
      </c>
      <c r="G7" s="408">
        <f t="shared" si="0"/>
        <v>2043196</v>
      </c>
      <c r="H7" s="409"/>
      <c r="I7" s="406"/>
      <c r="J7" s="407"/>
      <c r="K7" s="408">
        <f t="shared" si="1"/>
        <v>0</v>
      </c>
      <c r="L7" s="409"/>
      <c r="M7" s="407">
        <f>G7+K7</f>
        <v>2043196</v>
      </c>
      <c r="N7" s="232"/>
    </row>
    <row r="8" spans="1:14" s="340" customFormat="1" ht="11.25" customHeight="1">
      <c r="A8" s="394" t="s">
        <v>354</v>
      </c>
      <c r="B8" s="405">
        <v>46595</v>
      </c>
      <c r="C8" s="407">
        <v>736952</v>
      </c>
      <c r="D8" s="407">
        <v>28000</v>
      </c>
      <c r="E8" s="407">
        <v>0</v>
      </c>
      <c r="F8" s="407">
        <v>664780</v>
      </c>
      <c r="G8" s="408">
        <f t="shared" si="0"/>
        <v>1476327</v>
      </c>
      <c r="H8" s="409"/>
      <c r="I8" s="407"/>
      <c r="J8" s="407"/>
      <c r="K8" s="408">
        <f t="shared" si="1"/>
        <v>0</v>
      </c>
      <c r="L8" s="409"/>
      <c r="M8" s="407">
        <f aca="true" t="shared" si="2" ref="M8:M46">G8+K8</f>
        <v>1476327</v>
      </c>
      <c r="N8" s="232"/>
    </row>
    <row r="9" spans="1:14" s="340" customFormat="1" ht="11.25" customHeight="1">
      <c r="A9" s="394" t="s">
        <v>277</v>
      </c>
      <c r="B9" s="405">
        <v>545676</v>
      </c>
      <c r="C9" s="407">
        <v>275888</v>
      </c>
      <c r="D9" s="407">
        <v>195968</v>
      </c>
      <c r="E9" s="407">
        <v>0</v>
      </c>
      <c r="F9" s="407">
        <v>349689</v>
      </c>
      <c r="G9" s="408">
        <f t="shared" si="0"/>
        <v>1367221</v>
      </c>
      <c r="H9" s="409"/>
      <c r="I9" s="407"/>
      <c r="J9" s="407"/>
      <c r="K9" s="408">
        <f t="shared" si="1"/>
        <v>0</v>
      </c>
      <c r="L9" s="409"/>
      <c r="M9" s="407">
        <f t="shared" si="2"/>
        <v>1367221</v>
      </c>
      <c r="N9" s="232"/>
    </row>
    <row r="10" spans="1:14" s="340" customFormat="1" ht="11.25" customHeight="1">
      <c r="A10" s="394" t="s">
        <v>46</v>
      </c>
      <c r="B10" s="405">
        <v>557656</v>
      </c>
      <c r="C10" s="407">
        <v>57449</v>
      </c>
      <c r="D10" s="407">
        <v>340428</v>
      </c>
      <c r="E10" s="407">
        <v>0</v>
      </c>
      <c r="F10" s="407">
        <v>14200</v>
      </c>
      <c r="G10" s="408">
        <f t="shared" si="0"/>
        <v>969733</v>
      </c>
      <c r="H10" s="409"/>
      <c r="I10" s="407"/>
      <c r="J10" s="407"/>
      <c r="K10" s="408">
        <f t="shared" si="1"/>
        <v>0</v>
      </c>
      <c r="L10" s="409"/>
      <c r="M10" s="407">
        <f t="shared" si="2"/>
        <v>969733</v>
      </c>
      <c r="N10" s="232"/>
    </row>
    <row r="11" spans="1:14" s="340" customFormat="1" ht="11.25" customHeight="1">
      <c r="A11" s="394" t="s">
        <v>47</v>
      </c>
      <c r="B11" s="405">
        <v>705754</v>
      </c>
      <c r="C11" s="407">
        <v>830088</v>
      </c>
      <c r="D11" s="407">
        <v>0</v>
      </c>
      <c r="E11" s="407">
        <v>0</v>
      </c>
      <c r="F11" s="407">
        <v>486108</v>
      </c>
      <c r="G11" s="408">
        <f t="shared" si="0"/>
        <v>2021950</v>
      </c>
      <c r="H11" s="409"/>
      <c r="I11" s="407"/>
      <c r="J11" s="407"/>
      <c r="K11" s="408">
        <f t="shared" si="1"/>
        <v>0</v>
      </c>
      <c r="L11" s="409"/>
      <c r="M11" s="407">
        <f t="shared" si="2"/>
        <v>2021950</v>
      </c>
      <c r="N11" s="232"/>
    </row>
    <row r="12" spans="1:14" s="397" customFormat="1" ht="13.5" customHeight="1">
      <c r="A12" s="395" t="s">
        <v>355</v>
      </c>
      <c r="B12" s="399">
        <v>39567</v>
      </c>
      <c r="C12" s="399">
        <v>0</v>
      </c>
      <c r="D12" s="399">
        <v>0</v>
      </c>
      <c r="E12" s="399">
        <v>0</v>
      </c>
      <c r="F12" s="399">
        <v>50500</v>
      </c>
      <c r="G12" s="401">
        <f t="shared" si="0"/>
        <v>90067</v>
      </c>
      <c r="H12" s="402">
        <f>G12/$G$46</f>
        <v>0.0019420720517815504</v>
      </c>
      <c r="I12" s="399">
        <v>0</v>
      </c>
      <c r="J12" s="399">
        <v>0</v>
      </c>
      <c r="K12" s="410">
        <f t="shared" si="1"/>
        <v>0</v>
      </c>
      <c r="L12" s="402">
        <f>K12/$K$46</f>
        <v>0</v>
      </c>
      <c r="M12" s="399">
        <f>K12+G12</f>
        <v>90067</v>
      </c>
      <c r="N12" s="396">
        <f>M12/$M$46</f>
        <v>0.0018583648696278777</v>
      </c>
    </row>
    <row r="13" spans="1:14" s="340" customFormat="1" ht="11.25" customHeight="1">
      <c r="A13" s="394" t="s">
        <v>47</v>
      </c>
      <c r="B13" s="407">
        <v>39567</v>
      </c>
      <c r="C13" s="407">
        <v>0</v>
      </c>
      <c r="D13" s="407">
        <v>0</v>
      </c>
      <c r="E13" s="407">
        <v>0</v>
      </c>
      <c r="F13" s="407">
        <v>50500</v>
      </c>
      <c r="G13" s="408">
        <f t="shared" si="0"/>
        <v>90067</v>
      </c>
      <c r="H13" s="409"/>
      <c r="I13" s="407"/>
      <c r="J13" s="407"/>
      <c r="K13" s="408">
        <f t="shared" si="1"/>
        <v>0</v>
      </c>
      <c r="L13" s="409"/>
      <c r="M13" s="407">
        <f t="shared" si="2"/>
        <v>90067</v>
      </c>
      <c r="N13" s="232"/>
    </row>
    <row r="14" spans="1:14" s="397" customFormat="1" ht="13.5" customHeight="1">
      <c r="A14" s="395" t="s">
        <v>48</v>
      </c>
      <c r="B14" s="400">
        <v>1405788</v>
      </c>
      <c r="C14" s="400">
        <v>769762</v>
      </c>
      <c r="D14" s="400">
        <v>1550962</v>
      </c>
      <c r="E14" s="400">
        <v>0</v>
      </c>
      <c r="F14" s="400">
        <v>1661281</v>
      </c>
      <c r="G14" s="401">
        <f t="shared" si="0"/>
        <v>5387793</v>
      </c>
      <c r="H14" s="402">
        <f>G14/$G$46</f>
        <v>0.11617442799343017</v>
      </c>
      <c r="I14" s="400">
        <v>0</v>
      </c>
      <c r="J14" s="400">
        <v>0</v>
      </c>
      <c r="K14" s="410">
        <f t="shared" si="1"/>
        <v>0</v>
      </c>
      <c r="L14" s="402">
        <f>K14/$K$46</f>
        <v>0</v>
      </c>
      <c r="M14" s="399">
        <f>K14+G14</f>
        <v>5387793</v>
      </c>
      <c r="N14" s="396">
        <f>M14/$M$46</f>
        <v>0.11116707824205306</v>
      </c>
    </row>
    <row r="15" spans="1:14" s="340" customFormat="1" ht="11.25" customHeight="1">
      <c r="A15" s="394" t="s">
        <v>49</v>
      </c>
      <c r="B15" s="405">
        <v>440370</v>
      </c>
      <c r="C15" s="407">
        <v>137700</v>
      </c>
      <c r="D15" s="407">
        <v>919405</v>
      </c>
      <c r="E15" s="407">
        <v>0</v>
      </c>
      <c r="F15" s="407">
        <v>699370</v>
      </c>
      <c r="G15" s="408">
        <f t="shared" si="0"/>
        <v>2196845</v>
      </c>
      <c r="H15" s="409"/>
      <c r="I15" s="407">
        <v>0</v>
      </c>
      <c r="J15" s="407"/>
      <c r="K15" s="408">
        <f t="shared" si="1"/>
        <v>0</v>
      </c>
      <c r="L15" s="409"/>
      <c r="M15" s="407">
        <f t="shared" si="2"/>
        <v>2196845</v>
      </c>
      <c r="N15" s="232"/>
    </row>
    <row r="16" spans="1:14" s="340" customFormat="1" ht="11.25" customHeight="1">
      <c r="A16" s="394" t="s">
        <v>50</v>
      </c>
      <c r="B16" s="405">
        <v>784225</v>
      </c>
      <c r="C16" s="407">
        <v>218850</v>
      </c>
      <c r="D16" s="407">
        <v>416366</v>
      </c>
      <c r="E16" s="407">
        <v>0</v>
      </c>
      <c r="F16" s="407">
        <v>656309</v>
      </c>
      <c r="G16" s="408">
        <f t="shared" si="0"/>
        <v>2075750</v>
      </c>
      <c r="H16" s="409"/>
      <c r="I16" s="407"/>
      <c r="J16" s="407"/>
      <c r="K16" s="408"/>
      <c r="L16" s="409"/>
      <c r="M16" s="407">
        <f t="shared" si="2"/>
        <v>2075750</v>
      </c>
      <c r="N16" s="232"/>
    </row>
    <row r="17" spans="1:14" s="340" customFormat="1" ht="11.25" customHeight="1">
      <c r="A17" s="394" t="s">
        <v>356</v>
      </c>
      <c r="B17" s="405">
        <v>181193</v>
      </c>
      <c r="C17" s="407">
        <v>413212</v>
      </c>
      <c r="D17" s="407">
        <v>215191</v>
      </c>
      <c r="E17" s="407">
        <v>0</v>
      </c>
      <c r="F17" s="407">
        <v>305602</v>
      </c>
      <c r="G17" s="408">
        <f t="shared" si="0"/>
        <v>1115198</v>
      </c>
      <c r="H17" s="409"/>
      <c r="I17" s="407">
        <v>0</v>
      </c>
      <c r="J17" s="407">
        <v>0</v>
      </c>
      <c r="K17" s="408">
        <f aca="true" t="shared" si="3" ref="K17:K25">SUM(I17:J17)</f>
        <v>0</v>
      </c>
      <c r="L17" s="409"/>
      <c r="M17" s="407">
        <f t="shared" si="2"/>
        <v>1115198</v>
      </c>
      <c r="N17" s="232"/>
    </row>
    <row r="18" spans="1:14" s="397" customFormat="1" ht="13.5" customHeight="1">
      <c r="A18" s="395" t="s">
        <v>51</v>
      </c>
      <c r="B18" s="399">
        <v>0</v>
      </c>
      <c r="C18" s="399">
        <v>103275</v>
      </c>
      <c r="D18" s="399">
        <v>0</v>
      </c>
      <c r="E18" s="399">
        <v>0</v>
      </c>
      <c r="F18" s="399">
        <v>210711</v>
      </c>
      <c r="G18" s="401">
        <f t="shared" si="0"/>
        <v>313986</v>
      </c>
      <c r="H18" s="402">
        <f>G18/$G$46</f>
        <v>0.006770331367211986</v>
      </c>
      <c r="I18" s="399">
        <v>0</v>
      </c>
      <c r="J18" s="399">
        <v>0</v>
      </c>
      <c r="K18" s="410">
        <f t="shared" si="3"/>
        <v>0</v>
      </c>
      <c r="L18" s="402">
        <f>K18/$K$46</f>
        <v>0</v>
      </c>
      <c r="M18" s="399">
        <f>K18+G18</f>
        <v>313986</v>
      </c>
      <c r="N18" s="396">
        <f>M18/$M$46</f>
        <v>0.006478516570497283</v>
      </c>
    </row>
    <row r="19" spans="1:14" s="340" customFormat="1" ht="11.25" customHeight="1">
      <c r="A19" s="394" t="s">
        <v>258</v>
      </c>
      <c r="B19" s="407">
        <v>0</v>
      </c>
      <c r="C19" s="407">
        <v>103275</v>
      </c>
      <c r="D19" s="407">
        <v>0</v>
      </c>
      <c r="E19" s="407">
        <v>0</v>
      </c>
      <c r="F19" s="407">
        <v>210711</v>
      </c>
      <c r="G19" s="408">
        <f t="shared" si="0"/>
        <v>313986</v>
      </c>
      <c r="H19" s="409"/>
      <c r="I19" s="407"/>
      <c r="J19" s="407"/>
      <c r="K19" s="408">
        <f t="shared" si="3"/>
        <v>0</v>
      </c>
      <c r="L19" s="409"/>
      <c r="M19" s="407">
        <f t="shared" si="2"/>
        <v>313986</v>
      </c>
      <c r="N19" s="232"/>
    </row>
    <row r="20" spans="1:14" s="397" customFormat="1" ht="13.5" customHeight="1">
      <c r="A20" s="395" t="s">
        <v>61</v>
      </c>
      <c r="B20" s="399">
        <v>0</v>
      </c>
      <c r="C20" s="399">
        <v>28380</v>
      </c>
      <c r="D20" s="399">
        <v>0</v>
      </c>
      <c r="E20" s="399">
        <v>0</v>
      </c>
      <c r="F20" s="399">
        <v>0</v>
      </c>
      <c r="G20" s="401">
        <f t="shared" si="0"/>
        <v>28380</v>
      </c>
      <c r="H20" s="402">
        <f>G20/$G$46</f>
        <v>0.0006119444949821844</v>
      </c>
      <c r="I20" s="399">
        <v>0</v>
      </c>
      <c r="J20" s="399">
        <v>0</v>
      </c>
      <c r="K20" s="410">
        <f t="shared" si="3"/>
        <v>0</v>
      </c>
      <c r="L20" s="402">
        <f>K20/$K$46</f>
        <v>0</v>
      </c>
      <c r="M20" s="399">
        <f>K20+G20</f>
        <v>28380</v>
      </c>
      <c r="N20" s="396">
        <f>M20/$M$46</f>
        <v>0.0005855684656981933</v>
      </c>
    </row>
    <row r="21" spans="1:14" s="340" customFormat="1" ht="11.25" customHeight="1">
      <c r="A21" s="394" t="s">
        <v>62</v>
      </c>
      <c r="B21" s="407">
        <v>0</v>
      </c>
      <c r="C21" s="407">
        <v>28380</v>
      </c>
      <c r="D21" s="407">
        <v>0</v>
      </c>
      <c r="E21" s="407">
        <v>0</v>
      </c>
      <c r="F21" s="407">
        <v>0</v>
      </c>
      <c r="G21" s="408">
        <f t="shared" si="0"/>
        <v>28380</v>
      </c>
      <c r="H21" s="409"/>
      <c r="I21" s="407"/>
      <c r="J21" s="407"/>
      <c r="K21" s="408">
        <f t="shared" si="3"/>
        <v>0</v>
      </c>
      <c r="L21" s="409"/>
      <c r="M21" s="407">
        <f t="shared" si="2"/>
        <v>28380</v>
      </c>
      <c r="N21" s="232"/>
    </row>
    <row r="22" spans="1:14" s="397" customFormat="1" ht="13.5" customHeight="1">
      <c r="A22" s="395" t="s">
        <v>278</v>
      </c>
      <c r="B22" s="399">
        <v>120300</v>
      </c>
      <c r="C22" s="399">
        <v>217546</v>
      </c>
      <c r="D22" s="399">
        <v>0</v>
      </c>
      <c r="E22" s="399">
        <v>0</v>
      </c>
      <c r="F22" s="399">
        <v>0</v>
      </c>
      <c r="G22" s="401">
        <f t="shared" si="0"/>
        <v>337846</v>
      </c>
      <c r="H22" s="402">
        <f>G22/$G$46</f>
        <v>0.007284813243543025</v>
      </c>
      <c r="I22" s="399">
        <v>0</v>
      </c>
      <c r="J22" s="399">
        <v>0</v>
      </c>
      <c r="K22" s="410">
        <f t="shared" si="3"/>
        <v>0</v>
      </c>
      <c r="L22" s="402">
        <f>K22/$K$46</f>
        <v>0</v>
      </c>
      <c r="M22" s="399">
        <f>K22+G22</f>
        <v>337846</v>
      </c>
      <c r="N22" s="396">
        <f>M22/$M$46</f>
        <v>0.006970823250960951</v>
      </c>
    </row>
    <row r="23" spans="1:14" s="340" customFormat="1" ht="11.25" customHeight="1">
      <c r="A23" s="394" t="s">
        <v>279</v>
      </c>
      <c r="B23" s="407">
        <v>120300</v>
      </c>
      <c r="C23" s="407">
        <v>217546</v>
      </c>
      <c r="D23" s="407">
        <v>0</v>
      </c>
      <c r="E23" s="407">
        <v>0</v>
      </c>
      <c r="F23" s="407">
        <v>0</v>
      </c>
      <c r="G23" s="408">
        <f t="shared" si="0"/>
        <v>337846</v>
      </c>
      <c r="H23" s="409"/>
      <c r="I23" s="407"/>
      <c r="J23" s="407"/>
      <c r="K23" s="408">
        <f t="shared" si="3"/>
        <v>0</v>
      </c>
      <c r="L23" s="409"/>
      <c r="M23" s="407">
        <f t="shared" si="2"/>
        <v>337846</v>
      </c>
      <c r="N23" s="232"/>
    </row>
    <row r="24" spans="1:14" s="397" customFormat="1" ht="13.5" customHeight="1">
      <c r="A24" s="395" t="s">
        <v>280</v>
      </c>
      <c r="B24" s="400">
        <v>554444</v>
      </c>
      <c r="C24" s="400">
        <v>589941</v>
      </c>
      <c r="D24" s="400">
        <v>33381</v>
      </c>
      <c r="E24" s="400">
        <v>0</v>
      </c>
      <c r="F24" s="400">
        <v>1227068</v>
      </c>
      <c r="G24" s="401">
        <f t="shared" si="0"/>
        <v>2404834</v>
      </c>
      <c r="H24" s="402">
        <f>G24/$G$46</f>
        <v>0.051854296252501285</v>
      </c>
      <c r="I24" s="400">
        <v>0</v>
      </c>
      <c r="J24" s="400">
        <v>0</v>
      </c>
      <c r="K24" s="410">
        <f t="shared" si="3"/>
        <v>0</v>
      </c>
      <c r="L24" s="402">
        <f>K24/$K$46</f>
        <v>0</v>
      </c>
      <c r="M24" s="399">
        <f>K24+G24</f>
        <v>2404834</v>
      </c>
      <c r="N24" s="396">
        <f>M24/$M$46</f>
        <v>0.04961927257360285</v>
      </c>
    </row>
    <row r="25" spans="1:14" s="340" customFormat="1" ht="11.25" customHeight="1">
      <c r="A25" s="394" t="s">
        <v>281</v>
      </c>
      <c r="B25" s="405">
        <v>116150</v>
      </c>
      <c r="C25" s="407">
        <v>318947</v>
      </c>
      <c r="D25" s="407">
        <v>33381</v>
      </c>
      <c r="E25" s="407">
        <v>0</v>
      </c>
      <c r="F25" s="407">
        <v>477448</v>
      </c>
      <c r="G25" s="408">
        <f t="shared" si="0"/>
        <v>945926</v>
      </c>
      <c r="H25" s="409"/>
      <c r="I25" s="407">
        <v>0</v>
      </c>
      <c r="J25" s="407"/>
      <c r="K25" s="408">
        <f t="shared" si="3"/>
        <v>0</v>
      </c>
      <c r="L25" s="409"/>
      <c r="M25" s="407">
        <f t="shared" si="2"/>
        <v>945926</v>
      </c>
      <c r="N25" s="232"/>
    </row>
    <row r="26" spans="1:14" s="340" customFormat="1" ht="11.25" customHeight="1">
      <c r="A26" s="394" t="s">
        <v>282</v>
      </c>
      <c r="B26" s="405">
        <v>278692</v>
      </c>
      <c r="C26" s="407">
        <v>270994</v>
      </c>
      <c r="D26" s="407">
        <v>0</v>
      </c>
      <c r="E26" s="407">
        <v>0</v>
      </c>
      <c r="F26" s="407">
        <v>457860</v>
      </c>
      <c r="G26" s="408">
        <f t="shared" si="0"/>
        <v>1007546</v>
      </c>
      <c r="H26" s="409"/>
      <c r="I26" s="407"/>
      <c r="J26" s="407"/>
      <c r="K26" s="408"/>
      <c r="L26" s="409"/>
      <c r="M26" s="407">
        <f t="shared" si="2"/>
        <v>1007546</v>
      </c>
      <c r="N26" s="232"/>
    </row>
    <row r="27" spans="1:14" s="340" customFormat="1" ht="11.25" customHeight="1">
      <c r="A27" s="394" t="s">
        <v>357</v>
      </c>
      <c r="B27" s="405">
        <v>159602</v>
      </c>
      <c r="C27" s="407">
        <v>0</v>
      </c>
      <c r="D27" s="407">
        <v>0</v>
      </c>
      <c r="E27" s="407">
        <v>0</v>
      </c>
      <c r="F27" s="407">
        <v>291760</v>
      </c>
      <c r="G27" s="408">
        <f t="shared" si="0"/>
        <v>451362</v>
      </c>
      <c r="H27" s="409"/>
      <c r="I27" s="407">
        <v>0</v>
      </c>
      <c r="J27" s="407">
        <v>0</v>
      </c>
      <c r="K27" s="408">
        <f aca="true" t="shared" si="4" ref="K27:K45">SUM(I27:J27)</f>
        <v>0</v>
      </c>
      <c r="L27" s="409"/>
      <c r="M27" s="407">
        <f t="shared" si="2"/>
        <v>451362</v>
      </c>
      <c r="N27" s="232"/>
    </row>
    <row r="28" spans="1:14" s="397" customFormat="1" ht="13.5" customHeight="1">
      <c r="A28" s="395" t="s">
        <v>52</v>
      </c>
      <c r="B28" s="399">
        <v>2615896.255</v>
      </c>
      <c r="C28" s="399">
        <v>6614809.705</v>
      </c>
      <c r="D28" s="399">
        <v>104050</v>
      </c>
      <c r="E28" s="399">
        <v>319354</v>
      </c>
      <c r="F28" s="399">
        <v>1183933</v>
      </c>
      <c r="G28" s="401">
        <f t="shared" si="0"/>
        <v>10838042.96</v>
      </c>
      <c r="H28" s="402">
        <f>G28/$G$46</f>
        <v>0.23369558582637137</v>
      </c>
      <c r="I28" s="399">
        <v>0</v>
      </c>
      <c r="J28" s="399">
        <v>442753.625</v>
      </c>
      <c r="K28" s="410">
        <f t="shared" si="4"/>
        <v>442753.625</v>
      </c>
      <c r="L28" s="402">
        <f>K28/$K$46</f>
        <v>0.21194834576321578</v>
      </c>
      <c r="M28" s="399">
        <f>K28+G28</f>
        <v>11280796.585</v>
      </c>
      <c r="N28" s="396">
        <f>M28/$M$46</f>
        <v>0.23275823636828288</v>
      </c>
    </row>
    <row r="29" spans="1:14" s="340" customFormat="1" ht="11.25" customHeight="1">
      <c r="A29" s="394" t="s">
        <v>229</v>
      </c>
      <c r="B29" s="407">
        <v>317838</v>
      </c>
      <c r="C29" s="407">
        <v>1121944</v>
      </c>
      <c r="D29" s="407">
        <v>0</v>
      </c>
      <c r="E29" s="407">
        <v>237165</v>
      </c>
      <c r="F29" s="407">
        <v>128017</v>
      </c>
      <c r="G29" s="408">
        <f t="shared" si="0"/>
        <v>1804964</v>
      </c>
      <c r="H29" s="409"/>
      <c r="I29" s="407">
        <v>0</v>
      </c>
      <c r="J29" s="407">
        <v>0</v>
      </c>
      <c r="K29" s="408">
        <f t="shared" si="4"/>
        <v>0</v>
      </c>
      <c r="L29" s="409"/>
      <c r="M29" s="407">
        <f t="shared" si="2"/>
        <v>1804964</v>
      </c>
      <c r="N29" s="232"/>
    </row>
    <row r="30" spans="1:14" s="340" customFormat="1" ht="11.25" customHeight="1">
      <c r="A30" s="394" t="s">
        <v>358</v>
      </c>
      <c r="B30" s="407">
        <v>1002002</v>
      </c>
      <c r="C30" s="407">
        <v>1058695</v>
      </c>
      <c r="D30" s="407">
        <v>0</v>
      </c>
      <c r="E30" s="407">
        <v>35100</v>
      </c>
      <c r="F30" s="407">
        <v>0</v>
      </c>
      <c r="G30" s="408">
        <f t="shared" si="0"/>
        <v>2095797</v>
      </c>
      <c r="H30" s="409"/>
      <c r="I30" s="407">
        <v>0</v>
      </c>
      <c r="J30" s="407">
        <v>0</v>
      </c>
      <c r="K30" s="408">
        <f t="shared" si="4"/>
        <v>0</v>
      </c>
      <c r="L30" s="409"/>
      <c r="M30" s="407">
        <f t="shared" si="2"/>
        <v>2095797</v>
      </c>
      <c r="N30" s="232"/>
    </row>
    <row r="31" spans="1:14" s="340" customFormat="1" ht="11.25" customHeight="1">
      <c r="A31" s="394" t="s">
        <v>233</v>
      </c>
      <c r="B31" s="407">
        <v>0</v>
      </c>
      <c r="C31" s="407">
        <v>0</v>
      </c>
      <c r="D31" s="407">
        <v>0</v>
      </c>
      <c r="E31" s="407">
        <v>0</v>
      </c>
      <c r="F31" s="407">
        <v>0</v>
      </c>
      <c r="G31" s="408">
        <f t="shared" si="0"/>
        <v>0</v>
      </c>
      <c r="H31" s="409"/>
      <c r="I31" s="407">
        <v>0</v>
      </c>
      <c r="J31" s="407">
        <v>442753.625</v>
      </c>
      <c r="K31" s="408">
        <f t="shared" si="4"/>
        <v>442753.625</v>
      </c>
      <c r="L31" s="409"/>
      <c r="M31" s="407">
        <f t="shared" si="2"/>
        <v>442753.625</v>
      </c>
      <c r="N31" s="232"/>
    </row>
    <row r="32" spans="1:14" s="340" customFormat="1" ht="11.25" customHeight="1">
      <c r="A32" s="394" t="s">
        <v>53</v>
      </c>
      <c r="B32" s="407">
        <v>151638</v>
      </c>
      <c r="C32" s="407">
        <v>1919303</v>
      </c>
      <c r="D32" s="407">
        <v>104050</v>
      </c>
      <c r="E32" s="407">
        <v>47089</v>
      </c>
      <c r="F32" s="407">
        <v>917589</v>
      </c>
      <c r="G32" s="408">
        <f t="shared" si="0"/>
        <v>3139669</v>
      </c>
      <c r="H32" s="409"/>
      <c r="I32" s="407">
        <v>0</v>
      </c>
      <c r="J32" s="407">
        <v>0</v>
      </c>
      <c r="K32" s="408">
        <f t="shared" si="4"/>
        <v>0</v>
      </c>
      <c r="L32" s="409"/>
      <c r="M32" s="407">
        <f t="shared" si="2"/>
        <v>3139669</v>
      </c>
      <c r="N32" s="232"/>
    </row>
    <row r="33" spans="1:14" s="340" customFormat="1" ht="11.25" customHeight="1">
      <c r="A33" s="394" t="s">
        <v>54</v>
      </c>
      <c r="B33" s="407">
        <v>1144418.255</v>
      </c>
      <c r="C33" s="407">
        <v>2514867.705</v>
      </c>
      <c r="D33" s="407">
        <v>0</v>
      </c>
      <c r="E33" s="407">
        <v>0</v>
      </c>
      <c r="F33" s="407">
        <v>138327</v>
      </c>
      <c r="G33" s="408">
        <f t="shared" si="0"/>
        <v>3797612.96</v>
      </c>
      <c r="H33" s="409"/>
      <c r="I33" s="407">
        <v>0</v>
      </c>
      <c r="J33" s="407"/>
      <c r="K33" s="408">
        <f t="shared" si="4"/>
        <v>0</v>
      </c>
      <c r="L33" s="409"/>
      <c r="M33" s="407">
        <f t="shared" si="2"/>
        <v>3797612.96</v>
      </c>
      <c r="N33" s="232"/>
    </row>
    <row r="34" spans="1:14" s="397" customFormat="1" ht="13.5" customHeight="1">
      <c r="A34" s="395" t="s">
        <v>55</v>
      </c>
      <c r="B34" s="399">
        <v>5036712.49</v>
      </c>
      <c r="C34" s="399">
        <v>12197785.684999999</v>
      </c>
      <c r="D34" s="399">
        <v>0</v>
      </c>
      <c r="E34" s="399">
        <v>172852</v>
      </c>
      <c r="F34" s="399">
        <v>1104505</v>
      </c>
      <c r="G34" s="401">
        <f t="shared" si="0"/>
        <v>18511855.174999997</v>
      </c>
      <c r="H34" s="402">
        <f>G34/$G$46</f>
        <v>0.399162363151822</v>
      </c>
      <c r="I34" s="399">
        <v>712332.9269999999</v>
      </c>
      <c r="J34" s="399">
        <v>933882.925</v>
      </c>
      <c r="K34" s="410">
        <f t="shared" si="4"/>
        <v>1646215.852</v>
      </c>
      <c r="L34" s="402">
        <f>K34/$K$46</f>
        <v>0.7880516542367842</v>
      </c>
      <c r="M34" s="399">
        <f>K34+G34</f>
        <v>20158071.026999995</v>
      </c>
      <c r="N34" s="396">
        <f>M34/$M$46</f>
        <v>0.41592426788990805</v>
      </c>
    </row>
    <row r="35" spans="1:14" s="340" customFormat="1" ht="11.25" customHeight="1">
      <c r="A35" s="394" t="s">
        <v>50</v>
      </c>
      <c r="B35" s="407">
        <v>924831</v>
      </c>
      <c r="C35" s="407">
        <v>1414742</v>
      </c>
      <c r="D35" s="407">
        <v>0</v>
      </c>
      <c r="E35" s="407">
        <v>77943</v>
      </c>
      <c r="F35" s="407">
        <v>490058</v>
      </c>
      <c r="G35" s="408">
        <f t="shared" si="0"/>
        <v>2907574</v>
      </c>
      <c r="H35" s="409"/>
      <c r="I35" s="407">
        <v>0</v>
      </c>
      <c r="J35" s="407">
        <v>0</v>
      </c>
      <c r="K35" s="408">
        <f t="shared" si="4"/>
        <v>0</v>
      </c>
      <c r="L35" s="409"/>
      <c r="M35" s="407">
        <f t="shared" si="2"/>
        <v>2907574</v>
      </c>
      <c r="N35" s="232"/>
    </row>
    <row r="36" spans="1:14" s="340" customFormat="1" ht="11.25" customHeight="1">
      <c r="A36" s="394" t="s">
        <v>56</v>
      </c>
      <c r="B36" s="407">
        <v>284370</v>
      </c>
      <c r="C36" s="407">
        <v>1011769</v>
      </c>
      <c r="D36" s="407">
        <v>0</v>
      </c>
      <c r="E36" s="407">
        <v>0</v>
      </c>
      <c r="F36" s="407">
        <v>133858</v>
      </c>
      <c r="G36" s="408">
        <f t="shared" si="0"/>
        <v>1429997</v>
      </c>
      <c r="H36" s="409"/>
      <c r="I36" s="407">
        <v>0</v>
      </c>
      <c r="J36" s="407">
        <v>7357</v>
      </c>
      <c r="K36" s="408">
        <f t="shared" si="4"/>
        <v>7357</v>
      </c>
      <c r="L36" s="409"/>
      <c r="M36" s="407">
        <f t="shared" si="2"/>
        <v>1437354</v>
      </c>
      <c r="N36" s="232"/>
    </row>
    <row r="37" spans="1:14" s="340" customFormat="1" ht="11.25" customHeight="1">
      <c r="A37" s="394" t="s">
        <v>261</v>
      </c>
      <c r="B37" s="407">
        <v>632233</v>
      </c>
      <c r="C37" s="407">
        <v>970270</v>
      </c>
      <c r="D37" s="407">
        <v>0</v>
      </c>
      <c r="E37" s="407">
        <v>0</v>
      </c>
      <c r="F37" s="407">
        <v>0</v>
      </c>
      <c r="G37" s="408">
        <f t="shared" si="0"/>
        <v>1602503</v>
      </c>
      <c r="H37" s="409"/>
      <c r="I37" s="407">
        <v>0</v>
      </c>
      <c r="J37" s="407">
        <v>8100</v>
      </c>
      <c r="K37" s="408">
        <f t="shared" si="4"/>
        <v>8100</v>
      </c>
      <c r="L37" s="409"/>
      <c r="M37" s="407">
        <f t="shared" si="2"/>
        <v>1610603</v>
      </c>
      <c r="N37" s="232"/>
    </row>
    <row r="38" spans="1:14" s="340" customFormat="1" ht="11.25" customHeight="1">
      <c r="A38" s="394" t="s">
        <v>57</v>
      </c>
      <c r="B38" s="407">
        <v>0</v>
      </c>
      <c r="C38" s="407">
        <v>522791</v>
      </c>
      <c r="D38" s="407">
        <v>0</v>
      </c>
      <c r="E38" s="407">
        <v>0</v>
      </c>
      <c r="F38" s="407">
        <v>0</v>
      </c>
      <c r="G38" s="408">
        <f t="shared" si="0"/>
        <v>522791</v>
      </c>
      <c r="H38" s="409"/>
      <c r="I38" s="407">
        <v>0</v>
      </c>
      <c r="J38" s="407">
        <v>0</v>
      </c>
      <c r="K38" s="408">
        <f t="shared" si="4"/>
        <v>0</v>
      </c>
      <c r="L38" s="409"/>
      <c r="M38" s="407">
        <f t="shared" si="2"/>
        <v>522791</v>
      </c>
      <c r="N38" s="232"/>
    </row>
    <row r="39" spans="1:14" s="340" customFormat="1" ht="11.25" customHeight="1">
      <c r="A39" s="394" t="s">
        <v>262</v>
      </c>
      <c r="B39" s="407">
        <v>1380464.225</v>
      </c>
      <c r="C39" s="407">
        <v>1879723</v>
      </c>
      <c r="D39" s="407">
        <v>0</v>
      </c>
      <c r="E39" s="407">
        <v>0</v>
      </c>
      <c r="F39" s="407">
        <v>234701</v>
      </c>
      <c r="G39" s="408">
        <f t="shared" si="0"/>
        <v>3494888.225</v>
      </c>
      <c r="H39" s="409"/>
      <c r="I39" s="407">
        <v>0</v>
      </c>
      <c r="J39" s="407">
        <v>0</v>
      </c>
      <c r="K39" s="408">
        <f t="shared" si="4"/>
        <v>0</v>
      </c>
      <c r="L39" s="409"/>
      <c r="M39" s="407">
        <f t="shared" si="2"/>
        <v>3494888.225</v>
      </c>
      <c r="N39" s="232"/>
    </row>
    <row r="40" spans="1:14" s="340" customFormat="1" ht="11.25" customHeight="1">
      <c r="A40" s="394" t="s">
        <v>58</v>
      </c>
      <c r="B40" s="407">
        <v>240422.7</v>
      </c>
      <c r="C40" s="407">
        <v>1111927.2349999999</v>
      </c>
      <c r="D40" s="407">
        <v>0</v>
      </c>
      <c r="E40" s="407">
        <v>0</v>
      </c>
      <c r="F40" s="407">
        <v>0</v>
      </c>
      <c r="G40" s="408">
        <f t="shared" si="0"/>
        <v>1352349.9349999998</v>
      </c>
      <c r="H40" s="409"/>
      <c r="I40" s="407">
        <v>307357.97</v>
      </c>
      <c r="J40" s="407">
        <v>203805.045</v>
      </c>
      <c r="K40" s="408">
        <f t="shared" si="4"/>
        <v>511163.015</v>
      </c>
      <c r="L40" s="409"/>
      <c r="M40" s="407">
        <f t="shared" si="2"/>
        <v>1863512.9499999997</v>
      </c>
      <c r="N40" s="232"/>
    </row>
    <row r="41" spans="1:16" s="340" customFormat="1" ht="11.25" customHeight="1">
      <c r="A41" s="394" t="s">
        <v>136</v>
      </c>
      <c r="B41" s="407">
        <v>33000</v>
      </c>
      <c r="C41" s="407">
        <v>437318</v>
      </c>
      <c r="D41" s="407">
        <v>0</v>
      </c>
      <c r="E41" s="407">
        <v>0</v>
      </c>
      <c r="F41" s="407">
        <v>0</v>
      </c>
      <c r="G41" s="408">
        <f t="shared" si="0"/>
        <v>470318</v>
      </c>
      <c r="H41" s="409"/>
      <c r="I41" s="407">
        <v>0</v>
      </c>
      <c r="J41" s="407">
        <v>0</v>
      </c>
      <c r="K41" s="408">
        <f t="shared" si="4"/>
        <v>0</v>
      </c>
      <c r="L41" s="409"/>
      <c r="M41" s="407">
        <f t="shared" si="2"/>
        <v>470318</v>
      </c>
      <c r="N41" s="232"/>
      <c r="P41" s="340">
        <v>178076</v>
      </c>
    </row>
    <row r="42" spans="1:16" s="340" customFormat="1" ht="11.25" customHeight="1">
      <c r="A42" s="394" t="s">
        <v>59</v>
      </c>
      <c r="B42" s="407">
        <v>370295</v>
      </c>
      <c r="C42" s="407">
        <v>1554548.9500000002</v>
      </c>
      <c r="D42" s="407">
        <v>0</v>
      </c>
      <c r="E42" s="407">
        <v>0</v>
      </c>
      <c r="F42" s="407">
        <v>0</v>
      </c>
      <c r="G42" s="408">
        <f t="shared" si="0"/>
        <v>1924843.9500000002</v>
      </c>
      <c r="H42" s="409"/>
      <c r="I42" s="407">
        <v>0</v>
      </c>
      <c r="J42" s="407">
        <v>44838.880000000005</v>
      </c>
      <c r="K42" s="408">
        <f t="shared" si="4"/>
        <v>44838.880000000005</v>
      </c>
      <c r="L42" s="409"/>
      <c r="M42" s="407">
        <f t="shared" si="2"/>
        <v>1969682.83</v>
      </c>
      <c r="N42" s="232"/>
      <c r="P42" s="340">
        <v>535721</v>
      </c>
    </row>
    <row r="43" spans="1:16" s="340" customFormat="1" ht="11.25" customHeight="1">
      <c r="A43" s="394" t="s">
        <v>359</v>
      </c>
      <c r="B43" s="407">
        <v>340892</v>
      </c>
      <c r="C43" s="407">
        <v>749546</v>
      </c>
      <c r="D43" s="407">
        <v>0</v>
      </c>
      <c r="E43" s="407">
        <v>0</v>
      </c>
      <c r="F43" s="407">
        <v>245888</v>
      </c>
      <c r="G43" s="408">
        <f t="shared" si="0"/>
        <v>1336326</v>
      </c>
      <c r="H43" s="409"/>
      <c r="I43" s="407">
        <v>98696</v>
      </c>
      <c r="J43" s="407">
        <v>18593</v>
      </c>
      <c r="K43" s="408">
        <f t="shared" si="4"/>
        <v>117289</v>
      </c>
      <c r="L43" s="409"/>
      <c r="M43" s="407">
        <f t="shared" si="2"/>
        <v>1453615</v>
      </c>
      <c r="N43" s="232"/>
      <c r="P43" s="340">
        <v>713797</v>
      </c>
    </row>
    <row r="44" spans="1:14" s="340" customFormat="1" ht="11.25" customHeight="1">
      <c r="A44" s="394" t="s">
        <v>360</v>
      </c>
      <c r="B44" s="407">
        <v>707334.565</v>
      </c>
      <c r="C44" s="407">
        <v>1641954.5</v>
      </c>
      <c r="D44" s="407">
        <v>0</v>
      </c>
      <c r="E44" s="407">
        <v>0</v>
      </c>
      <c r="F44" s="407">
        <v>0</v>
      </c>
      <c r="G44" s="408">
        <f t="shared" si="0"/>
        <v>2349289.065</v>
      </c>
      <c r="H44" s="409"/>
      <c r="I44" s="407">
        <v>189695.957</v>
      </c>
      <c r="J44" s="407">
        <v>478266</v>
      </c>
      <c r="K44" s="408">
        <f t="shared" si="4"/>
        <v>667961.9569999999</v>
      </c>
      <c r="L44" s="409"/>
      <c r="M44" s="407">
        <f t="shared" si="2"/>
        <v>3017251.022</v>
      </c>
      <c r="N44" s="232"/>
    </row>
    <row r="45" spans="1:14" s="340" customFormat="1" ht="11.25" customHeight="1">
      <c r="A45" s="394" t="s">
        <v>361</v>
      </c>
      <c r="B45" s="407">
        <v>122870</v>
      </c>
      <c r="C45" s="407">
        <v>903196</v>
      </c>
      <c r="D45" s="407">
        <v>0</v>
      </c>
      <c r="E45" s="407">
        <v>94909</v>
      </c>
      <c r="F45" s="407">
        <v>0</v>
      </c>
      <c r="G45" s="408">
        <f t="shared" si="0"/>
        <v>1120975</v>
      </c>
      <c r="H45" s="409"/>
      <c r="I45" s="407">
        <v>116583</v>
      </c>
      <c r="J45" s="407">
        <v>172923</v>
      </c>
      <c r="K45" s="408">
        <f t="shared" si="4"/>
        <v>289506</v>
      </c>
      <c r="L45" s="409"/>
      <c r="M45" s="407">
        <f t="shared" si="2"/>
        <v>1410481</v>
      </c>
      <c r="N45" s="232"/>
    </row>
    <row r="46" spans="1:14" s="339" customFormat="1" ht="15.75" customHeight="1">
      <c r="A46" s="337" t="s">
        <v>1</v>
      </c>
      <c r="B46" s="350">
        <f>B34+B28+B24+B22+B20+B18+B6+B14+B12</f>
        <v>12421087.745000001</v>
      </c>
      <c r="C46" s="350">
        <f>C34+C28+C24+C22+C20+C18+C6+C14+C12</f>
        <v>23018097.39</v>
      </c>
      <c r="D46" s="350">
        <f>D34+D28+D24+D22+D20+D18+D6+D14+D12</f>
        <v>2516803</v>
      </c>
      <c r="E46" s="350">
        <f>E34+E28+E24+E22+E20+E18+E6+E14+E12</f>
        <v>492206</v>
      </c>
      <c r="F46" s="350">
        <f>F34+F28+F24+F22+F20+F18+F6+F14+F12</f>
        <v>7343037</v>
      </c>
      <c r="G46" s="398">
        <f>G34+G28+G24+G22+G20+G18+G6+G14+G12+O53</f>
        <v>46376755.135</v>
      </c>
      <c r="H46" s="338"/>
      <c r="I46" s="350">
        <f>I34+I28+I24+I22+I20+I18+I6+I14+I12</f>
        <v>712332.9269999999</v>
      </c>
      <c r="J46" s="350">
        <f>J34+J28+J24+J22+J20+J18+J6+J14+J12</f>
        <v>1376636.55</v>
      </c>
      <c r="K46" s="398">
        <f>K34+K28+K24+K22+K20+K18+K6+K14+K12</f>
        <v>2088969.477</v>
      </c>
      <c r="L46" s="351"/>
      <c r="M46" s="399">
        <f t="shared" si="2"/>
        <v>48465724.611999996</v>
      </c>
      <c r="N46" s="352"/>
    </row>
    <row r="47" spans="1:14" s="40" customFormat="1" ht="17.25" customHeight="1">
      <c r="A47" s="42" t="s">
        <v>154</v>
      </c>
      <c r="B47" s="411">
        <f>B34+B28</f>
        <v>7652608.745</v>
      </c>
      <c r="C47" s="411">
        <f aca="true" t="shared" si="5" ref="C47:K47">C34+C28</f>
        <v>18812595.39</v>
      </c>
      <c r="D47" s="411">
        <f t="shared" si="5"/>
        <v>104050</v>
      </c>
      <c r="E47" s="411">
        <f t="shared" si="5"/>
        <v>492206</v>
      </c>
      <c r="F47" s="411">
        <f t="shared" si="5"/>
        <v>2288438</v>
      </c>
      <c r="G47" s="412">
        <f t="shared" si="5"/>
        <v>29349898.134999998</v>
      </c>
      <c r="H47" s="413"/>
      <c r="I47" s="411">
        <f t="shared" si="5"/>
        <v>712332.9269999999</v>
      </c>
      <c r="J47" s="414">
        <f t="shared" si="5"/>
        <v>1376636.55</v>
      </c>
      <c r="K47" s="411">
        <f t="shared" si="5"/>
        <v>2088969.477</v>
      </c>
      <c r="L47" s="415"/>
      <c r="M47" s="353">
        <f>K47+G47</f>
        <v>31438867.611999996</v>
      </c>
      <c r="N47" s="354"/>
    </row>
    <row r="48" spans="1:14" s="41" customFormat="1" ht="11.25" customHeight="1">
      <c r="A48" s="43" t="s">
        <v>64</v>
      </c>
      <c r="B48" s="416">
        <f aca="true" t="shared" si="6" ref="B48:G48">B47/B46</f>
        <v>0.616098114923992</v>
      </c>
      <c r="C48" s="416">
        <f t="shared" si="6"/>
        <v>0.8172958464487581</v>
      </c>
      <c r="D48" s="416">
        <f t="shared" si="6"/>
        <v>0.04134213126732605</v>
      </c>
      <c r="E48" s="416">
        <f t="shared" si="6"/>
        <v>1</v>
      </c>
      <c r="F48" s="416">
        <f t="shared" si="6"/>
        <v>0.3116473470036989</v>
      </c>
      <c r="G48" s="417">
        <f t="shared" si="6"/>
        <v>0.6328579489781934</v>
      </c>
      <c r="H48" s="418"/>
      <c r="I48" s="416">
        <f>I47/I46</f>
        <v>1</v>
      </c>
      <c r="J48" s="419">
        <f>J47/J46</f>
        <v>1</v>
      </c>
      <c r="K48" s="416">
        <f>K47/K46</f>
        <v>1</v>
      </c>
      <c r="L48" s="418"/>
      <c r="M48" s="416">
        <f>M47/M46</f>
        <v>0.648682504258191</v>
      </c>
      <c r="N48" s="233"/>
    </row>
    <row r="49" spans="1:14" s="44" customFormat="1" ht="19.5" customHeight="1">
      <c r="A49" s="478" t="s">
        <v>362</v>
      </c>
      <c r="B49" s="478"/>
      <c r="C49" s="478"/>
      <c r="D49" s="478"/>
      <c r="E49" s="478"/>
      <c r="F49" s="478"/>
      <c r="G49" s="478"/>
      <c r="H49" s="478"/>
      <c r="I49" s="478"/>
      <c r="J49" s="478"/>
      <c r="K49" s="478"/>
      <c r="L49" s="478"/>
      <c r="M49" s="478"/>
      <c r="N49" s="478"/>
    </row>
    <row r="50" spans="1:16" s="44" customFormat="1" ht="12.75" customHeight="1" hidden="1">
      <c r="A50" s="223"/>
      <c r="B50" s="223"/>
      <c r="C50" s="223"/>
      <c r="D50" s="223"/>
      <c r="E50" s="223"/>
      <c r="F50" s="223"/>
      <c r="G50" s="223"/>
      <c r="H50" s="226"/>
      <c r="I50" s="223"/>
      <c r="J50" s="223"/>
      <c r="K50" s="36"/>
      <c r="L50" s="36"/>
      <c r="M50" s="223"/>
      <c r="N50" s="324"/>
      <c r="O50" s="325">
        <v>35560051</v>
      </c>
      <c r="P50" s="324"/>
    </row>
    <row r="51" spans="1:16" s="44" customFormat="1" ht="12.75" customHeight="1" hidden="1">
      <c r="A51" s="223"/>
      <c r="B51" s="223"/>
      <c r="C51" s="223"/>
      <c r="D51" s="223"/>
      <c r="E51" s="223"/>
      <c r="F51" s="223"/>
      <c r="G51" s="223"/>
      <c r="H51" s="226"/>
      <c r="I51" s="223"/>
      <c r="J51" s="166"/>
      <c r="K51" s="36"/>
      <c r="L51" s="36"/>
      <c r="M51" s="36"/>
      <c r="N51" s="326" t="s">
        <v>283</v>
      </c>
      <c r="O51" s="327">
        <v>407956</v>
      </c>
      <c r="P51" s="326" t="s">
        <v>284</v>
      </c>
    </row>
    <row r="52" spans="2:16" ht="12.75" customHeight="1" hidden="1">
      <c r="B52" s="166"/>
      <c r="C52" s="166"/>
      <c r="D52" s="166"/>
      <c r="E52" s="166"/>
      <c r="F52" s="166"/>
      <c r="I52" s="166"/>
      <c r="N52" s="326"/>
      <c r="O52" s="328">
        <v>177568</v>
      </c>
      <c r="P52" s="326" t="s">
        <v>285</v>
      </c>
    </row>
    <row r="53" spans="14:16" ht="12.75" hidden="1">
      <c r="N53" s="326"/>
      <c r="O53" s="329">
        <f>SUM(O51:O52)</f>
        <v>585524</v>
      </c>
      <c r="P53" s="326"/>
    </row>
    <row r="54" spans="10:11" ht="12.75" hidden="1">
      <c r="J54" s="166"/>
      <c r="K54" s="335"/>
    </row>
    <row r="55" ht="12.75" hidden="1">
      <c r="G55" s="166"/>
    </row>
    <row r="56" ht="12.75" hidden="1"/>
  </sheetData>
  <sheetProtection/>
  <mergeCells count="7">
    <mergeCell ref="A2:N2"/>
    <mergeCell ref="A3:N3"/>
    <mergeCell ref="A4:A5"/>
    <mergeCell ref="G4:H4"/>
    <mergeCell ref="K4:L4"/>
    <mergeCell ref="M4:N4"/>
    <mergeCell ref="A49:N49"/>
  </mergeCells>
  <printOptions horizontalCentered="1" verticalCentered="1"/>
  <pageMargins left="0.75" right="0.75" top="1" bottom="1" header="0" footer="0"/>
  <pageSetup blackAndWhite="1"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11.50390625" defaultRowHeight="12.75"/>
  <cols>
    <col min="1" max="1" width="15.50390625" style="54" customWidth="1"/>
    <col min="2" max="8" width="8.00390625" style="55" customWidth="1"/>
    <col min="9" max="9" width="8.875" style="55" customWidth="1"/>
    <col min="10" max="10" width="3.875" style="55" customWidth="1"/>
    <col min="11" max="12" width="8.00390625" style="55" customWidth="1"/>
    <col min="13" max="13" width="8.875" style="55" customWidth="1"/>
    <col min="14" max="14" width="3.875" style="55" customWidth="1"/>
    <col min="15" max="16384" width="11.50390625" style="54" customWidth="1"/>
  </cols>
  <sheetData>
    <row r="1" spans="1:14" s="47" customFormat="1" ht="12" customHeight="1">
      <c r="A1" s="45" t="s">
        <v>326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s="48" customFormat="1" ht="21" customHeight="1">
      <c r="A2" s="485" t="s">
        <v>340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</row>
    <row r="3" spans="1:14" s="49" customFormat="1" ht="18.75" customHeight="1">
      <c r="A3" s="486" t="s">
        <v>339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</row>
    <row r="4" spans="1:14" s="262" customFormat="1" ht="14.25" customHeight="1">
      <c r="A4" s="259"/>
      <c r="B4" s="50"/>
      <c r="C4" s="50"/>
      <c r="D4" s="50"/>
      <c r="E4" s="50"/>
      <c r="F4" s="50"/>
      <c r="G4" s="50"/>
      <c r="H4" s="50"/>
      <c r="I4" s="260"/>
      <c r="J4" s="260"/>
      <c r="K4" s="50"/>
      <c r="L4" s="261"/>
      <c r="M4" s="260"/>
      <c r="N4" s="261" t="s">
        <v>237</v>
      </c>
    </row>
    <row r="5" spans="1:14" s="51" customFormat="1" ht="21.75" customHeight="1">
      <c r="A5" s="263"/>
      <c r="B5" s="483" t="s">
        <v>42</v>
      </c>
      <c r="C5" s="483" t="s">
        <v>2</v>
      </c>
      <c r="D5" s="483" t="s">
        <v>24</v>
      </c>
      <c r="E5" s="483" t="s">
        <v>3</v>
      </c>
      <c r="F5" s="460"/>
      <c r="G5" s="460"/>
      <c r="H5" s="483" t="s">
        <v>27</v>
      </c>
      <c r="I5" s="475" t="s">
        <v>253</v>
      </c>
      <c r="J5" s="476"/>
      <c r="K5" s="483" t="s">
        <v>240</v>
      </c>
      <c r="L5" s="483" t="s">
        <v>241</v>
      </c>
      <c r="M5" s="487" t="s">
        <v>22</v>
      </c>
      <c r="N5" s="488"/>
    </row>
    <row r="6" spans="1:14" s="51" customFormat="1" ht="15.75" customHeight="1">
      <c r="A6" s="264" t="s">
        <v>65</v>
      </c>
      <c r="B6" s="484"/>
      <c r="C6" s="484"/>
      <c r="D6" s="484"/>
      <c r="E6" s="484"/>
      <c r="F6" s="461" t="s">
        <v>4</v>
      </c>
      <c r="G6" s="461" t="s">
        <v>386</v>
      </c>
      <c r="H6" s="484"/>
      <c r="I6" s="481"/>
      <c r="J6" s="482"/>
      <c r="K6" s="484"/>
      <c r="L6" s="484"/>
      <c r="M6" s="489"/>
      <c r="N6" s="490"/>
    </row>
    <row r="7" spans="1:14" s="53" customFormat="1" ht="22.5" customHeight="1">
      <c r="A7" s="52" t="s">
        <v>66</v>
      </c>
      <c r="B7" s="265" t="s">
        <v>5</v>
      </c>
      <c r="C7" s="265" t="s">
        <v>6</v>
      </c>
      <c r="D7" s="265" t="s">
        <v>43</v>
      </c>
      <c r="E7" s="265" t="s">
        <v>26</v>
      </c>
      <c r="F7" s="265" t="s">
        <v>7</v>
      </c>
      <c r="G7" s="265" t="s">
        <v>30</v>
      </c>
      <c r="H7" s="265" t="s">
        <v>28</v>
      </c>
      <c r="I7" s="266" t="s">
        <v>254</v>
      </c>
      <c r="J7" s="267" t="s">
        <v>256</v>
      </c>
      <c r="K7" s="265" t="s">
        <v>297</v>
      </c>
      <c r="L7" s="265" t="s">
        <v>296</v>
      </c>
      <c r="M7" s="266" t="s">
        <v>22</v>
      </c>
      <c r="N7" s="322" t="s">
        <v>257</v>
      </c>
    </row>
    <row r="8" spans="1:14" s="280" customFormat="1" ht="21" customHeight="1">
      <c r="A8" s="275" t="s">
        <v>67</v>
      </c>
      <c r="B8" s="276">
        <f>SUM(B9:B11)</f>
        <v>5133446.675</v>
      </c>
      <c r="C8" s="276">
        <f aca="true" t="shared" si="0" ref="C8:H8">SUM(C9:C11)</f>
        <v>476615</v>
      </c>
      <c r="D8" s="276">
        <f t="shared" si="0"/>
        <v>429002</v>
      </c>
      <c r="E8" s="276">
        <f t="shared" si="0"/>
        <v>0</v>
      </c>
      <c r="F8" s="276">
        <f>SUM(F9:F11)</f>
        <v>126230.76150000002</v>
      </c>
      <c r="G8" s="276">
        <f>SUM(G9:G11)</f>
        <v>328.12</v>
      </c>
      <c r="H8" s="276">
        <f t="shared" si="0"/>
        <v>0</v>
      </c>
      <c r="I8" s="277">
        <f aca="true" t="shared" si="1" ref="I8:I39">SUM(B8:H8)</f>
        <v>6165622.5565</v>
      </c>
      <c r="J8" s="278">
        <f>I8/'2.6b'!I$66</f>
        <v>0.1329463986493259</v>
      </c>
      <c r="K8" s="276">
        <f>SUM(K9:K11)</f>
        <v>12583</v>
      </c>
      <c r="L8" s="276">
        <f>SUM(L9:L11)</f>
        <v>0</v>
      </c>
      <c r="M8" s="279">
        <f>I8+SUM(K8:L8)</f>
        <v>6178205.5565</v>
      </c>
      <c r="N8" s="317">
        <f>M8/'2.6b'!M$66</f>
        <v>0.12747576932067398</v>
      </c>
    </row>
    <row r="9" spans="1:14" s="285" customFormat="1" ht="12" customHeight="1">
      <c r="A9" s="281" t="s">
        <v>68</v>
      </c>
      <c r="B9" s="282">
        <v>5131446.675</v>
      </c>
      <c r="C9" s="282">
        <v>474265</v>
      </c>
      <c r="D9" s="282">
        <v>424445</v>
      </c>
      <c r="E9" s="282">
        <v>0</v>
      </c>
      <c r="F9" s="282">
        <v>124506.44400000002</v>
      </c>
      <c r="G9" s="282">
        <v>157.16</v>
      </c>
      <c r="H9" s="282">
        <v>0</v>
      </c>
      <c r="I9" s="283">
        <f t="shared" si="1"/>
        <v>6154820.279</v>
      </c>
      <c r="J9" s="284"/>
      <c r="K9" s="282">
        <v>0</v>
      </c>
      <c r="L9" s="282">
        <v>0</v>
      </c>
      <c r="M9" s="283">
        <f>I9+SUM(K9:L9)</f>
        <v>6154820.279</v>
      </c>
      <c r="N9" s="282"/>
    </row>
    <row r="10" spans="1:14" s="285" customFormat="1" ht="12" customHeight="1">
      <c r="A10" s="281" t="s">
        <v>70</v>
      </c>
      <c r="B10" s="282">
        <v>2000</v>
      </c>
      <c r="C10" s="282">
        <v>0</v>
      </c>
      <c r="D10" s="282">
        <v>0</v>
      </c>
      <c r="E10" s="282">
        <v>0</v>
      </c>
      <c r="F10" s="282">
        <v>862</v>
      </c>
      <c r="G10" s="282"/>
      <c r="H10" s="282">
        <v>0</v>
      </c>
      <c r="I10" s="283">
        <f t="shared" si="1"/>
        <v>2862</v>
      </c>
      <c r="J10" s="284"/>
      <c r="K10" s="282">
        <v>0</v>
      </c>
      <c r="L10" s="282">
        <v>0</v>
      </c>
      <c r="M10" s="283">
        <f aca="true" t="shared" si="2" ref="M10:M65">I10+SUM(K10:L10)</f>
        <v>2862</v>
      </c>
      <c r="N10" s="282"/>
    </row>
    <row r="11" spans="1:14" s="285" customFormat="1" ht="12" customHeight="1">
      <c r="A11" s="281" t="s">
        <v>69</v>
      </c>
      <c r="B11" s="282">
        <v>0</v>
      </c>
      <c r="C11" s="282">
        <v>2350</v>
      </c>
      <c r="D11" s="282">
        <v>4557</v>
      </c>
      <c r="E11" s="282">
        <v>0</v>
      </c>
      <c r="F11" s="282">
        <v>862.3175</v>
      </c>
      <c r="G11" s="282">
        <v>170.96</v>
      </c>
      <c r="H11" s="282">
        <v>0</v>
      </c>
      <c r="I11" s="283">
        <f t="shared" si="1"/>
        <v>7940.2775</v>
      </c>
      <c r="J11" s="284"/>
      <c r="K11" s="282">
        <v>12583</v>
      </c>
      <c r="L11" s="282">
        <v>0</v>
      </c>
      <c r="M11" s="283">
        <f t="shared" si="2"/>
        <v>20523.2775</v>
      </c>
      <c r="N11" s="282"/>
    </row>
    <row r="12" spans="1:14" s="280" customFormat="1" ht="21" customHeight="1">
      <c r="A12" s="275" t="s">
        <v>71</v>
      </c>
      <c r="B12" s="276">
        <f aca="true" t="shared" si="3" ref="B12:H12">SUM(B13:B26)</f>
        <v>1322616.1116666666</v>
      </c>
      <c r="C12" s="276">
        <f t="shared" si="3"/>
        <v>2271271.375</v>
      </c>
      <c r="D12" s="276">
        <f t="shared" si="3"/>
        <v>445282</v>
      </c>
      <c r="E12" s="276">
        <f t="shared" si="3"/>
        <v>68862</v>
      </c>
      <c r="F12" s="276">
        <f t="shared" si="3"/>
        <v>170390.64616</v>
      </c>
      <c r="G12" s="276">
        <f t="shared" si="3"/>
        <v>5867.2429999999995</v>
      </c>
      <c r="H12" s="276">
        <f t="shared" si="3"/>
        <v>162345</v>
      </c>
      <c r="I12" s="279">
        <f t="shared" si="1"/>
        <v>4446634.375826666</v>
      </c>
      <c r="J12" s="278">
        <f>I12/'2.6b'!I$66</f>
        <v>0.09588067076101245</v>
      </c>
      <c r="K12" s="276">
        <f>SUM(K13:K26)</f>
        <v>104828.437</v>
      </c>
      <c r="L12" s="276">
        <f>SUM(L13:L26)</f>
        <v>137056.48666666663</v>
      </c>
      <c r="M12" s="279">
        <f>I12+SUM(K12:L12)</f>
        <v>4688519.299493332</v>
      </c>
      <c r="N12" s="317">
        <f>M12/'2.6b'!M$66</f>
        <v>0.09673886684604358</v>
      </c>
    </row>
    <row r="13" spans="1:14" s="285" customFormat="1" ht="12" customHeight="1">
      <c r="A13" s="281" t="s">
        <v>74</v>
      </c>
      <c r="B13" s="282">
        <v>10300</v>
      </c>
      <c r="C13" s="282">
        <v>0</v>
      </c>
      <c r="D13" s="282">
        <v>0</v>
      </c>
      <c r="E13" s="282">
        <v>0</v>
      </c>
      <c r="F13" s="282">
        <v>17409.154</v>
      </c>
      <c r="G13" s="282">
        <v>74</v>
      </c>
      <c r="H13" s="282">
        <v>0</v>
      </c>
      <c r="I13" s="283">
        <f t="shared" si="1"/>
        <v>27783.154</v>
      </c>
      <c r="J13" s="284"/>
      <c r="K13" s="282">
        <v>0</v>
      </c>
      <c r="L13" s="282">
        <v>0</v>
      </c>
      <c r="M13" s="283">
        <f t="shared" si="2"/>
        <v>27783.154</v>
      </c>
      <c r="N13" s="282"/>
    </row>
    <row r="14" spans="1:14" s="285" customFormat="1" ht="12" customHeight="1">
      <c r="A14" s="281" t="s">
        <v>156</v>
      </c>
      <c r="B14" s="282">
        <v>705364.5266666666</v>
      </c>
      <c r="C14" s="282">
        <v>1217606.275</v>
      </c>
      <c r="D14" s="282">
        <v>11250</v>
      </c>
      <c r="E14" s="282">
        <v>61830</v>
      </c>
      <c r="F14" s="282">
        <v>86553.02216000001</v>
      </c>
      <c r="G14" s="282">
        <v>2541.6000000000004</v>
      </c>
      <c r="H14" s="282">
        <v>45100</v>
      </c>
      <c r="I14" s="283">
        <f t="shared" si="1"/>
        <v>2130245.4238266665</v>
      </c>
      <c r="J14" s="284"/>
      <c r="K14" s="282">
        <v>104828.437</v>
      </c>
      <c r="L14" s="282">
        <v>13481.666666666666</v>
      </c>
      <c r="M14" s="283">
        <f t="shared" si="2"/>
        <v>2248555.5274933334</v>
      </c>
      <c r="N14" s="282"/>
    </row>
    <row r="15" spans="1:14" s="285" customFormat="1" ht="12" customHeight="1">
      <c r="A15" s="281" t="s">
        <v>216</v>
      </c>
      <c r="B15" s="282">
        <v>117782</v>
      </c>
      <c r="C15" s="282">
        <v>0</v>
      </c>
      <c r="D15" s="282">
        <v>278632</v>
      </c>
      <c r="E15" s="282">
        <v>0</v>
      </c>
      <c r="F15" s="282"/>
      <c r="G15" s="282">
        <v>421.81999999999994</v>
      </c>
      <c r="H15" s="282">
        <v>46250</v>
      </c>
      <c r="I15" s="283">
        <f t="shared" si="1"/>
        <v>443085.82</v>
      </c>
      <c r="J15" s="284"/>
      <c r="K15" s="282">
        <v>0</v>
      </c>
      <c r="L15" s="282">
        <v>0</v>
      </c>
      <c r="M15" s="283">
        <f t="shared" si="2"/>
        <v>443085.82</v>
      </c>
      <c r="N15" s="282"/>
    </row>
    <row r="16" spans="1:14" s="285" customFormat="1" ht="12" customHeight="1">
      <c r="A16" s="281" t="s">
        <v>77</v>
      </c>
      <c r="B16" s="282"/>
      <c r="C16" s="282"/>
      <c r="D16" s="282"/>
      <c r="E16" s="282"/>
      <c r="F16" s="282">
        <v>55351.4</v>
      </c>
      <c r="G16" s="282"/>
      <c r="H16" s="282"/>
      <c r="I16" s="283">
        <f t="shared" si="1"/>
        <v>55351.4</v>
      </c>
      <c r="J16" s="284"/>
      <c r="K16" s="282">
        <v>0</v>
      </c>
      <c r="L16" s="282">
        <v>0</v>
      </c>
      <c r="M16" s="283">
        <f t="shared" si="2"/>
        <v>55351.4</v>
      </c>
      <c r="N16" s="282"/>
    </row>
    <row r="17" spans="1:14" s="285" customFormat="1" ht="12" customHeight="1">
      <c r="A17" s="281" t="s">
        <v>72</v>
      </c>
      <c r="B17" s="282">
        <v>0</v>
      </c>
      <c r="C17" s="282">
        <v>558111</v>
      </c>
      <c r="D17" s="282">
        <v>0</v>
      </c>
      <c r="E17" s="282">
        <v>0</v>
      </c>
      <c r="F17" s="282">
        <v>0</v>
      </c>
      <c r="G17" s="282">
        <v>0</v>
      </c>
      <c r="H17" s="282">
        <v>0</v>
      </c>
      <c r="I17" s="283">
        <f t="shared" si="1"/>
        <v>558111</v>
      </c>
      <c r="J17" s="284"/>
      <c r="K17" s="282">
        <v>0</v>
      </c>
      <c r="L17" s="282">
        <v>0</v>
      </c>
      <c r="M17" s="283">
        <f t="shared" si="2"/>
        <v>558111</v>
      </c>
      <c r="N17" s="282"/>
    </row>
    <row r="18" spans="1:14" s="285" customFormat="1" ht="12" customHeight="1">
      <c r="A18" s="281" t="s">
        <v>202</v>
      </c>
      <c r="B18" s="282">
        <v>200873.05</v>
      </c>
      <c r="C18" s="282">
        <v>37300</v>
      </c>
      <c r="D18" s="282">
        <v>39400</v>
      </c>
      <c r="E18" s="282">
        <v>0</v>
      </c>
      <c r="F18" s="282"/>
      <c r="G18" s="282">
        <v>411.854</v>
      </c>
      <c r="H18" s="282">
        <v>0</v>
      </c>
      <c r="I18" s="283">
        <f t="shared" si="1"/>
        <v>277984.904</v>
      </c>
      <c r="J18" s="284"/>
      <c r="K18" s="282">
        <v>0</v>
      </c>
      <c r="L18" s="282">
        <v>0</v>
      </c>
      <c r="M18" s="283">
        <f t="shared" si="2"/>
        <v>277984.904</v>
      </c>
      <c r="N18" s="282"/>
    </row>
    <row r="19" spans="1:14" s="285" customFormat="1" ht="12" customHeight="1">
      <c r="A19" s="281" t="s">
        <v>305</v>
      </c>
      <c r="B19" s="282"/>
      <c r="C19" s="282"/>
      <c r="D19" s="282"/>
      <c r="E19" s="282"/>
      <c r="F19" s="282"/>
      <c r="G19" s="282">
        <v>196.08899999999997</v>
      </c>
      <c r="H19" s="282"/>
      <c r="I19" s="283">
        <f t="shared" si="1"/>
        <v>196.08899999999997</v>
      </c>
      <c r="J19" s="284"/>
      <c r="K19" s="282">
        <v>0</v>
      </c>
      <c r="L19" s="282">
        <v>0</v>
      </c>
      <c r="M19" s="283">
        <f t="shared" si="2"/>
        <v>196.08899999999997</v>
      </c>
      <c r="N19" s="282"/>
    </row>
    <row r="20" spans="1:14" s="285" customFormat="1" ht="12" customHeight="1">
      <c r="A20" s="281" t="s">
        <v>192</v>
      </c>
      <c r="B20" s="282">
        <v>33000</v>
      </c>
      <c r="C20" s="282">
        <v>67400</v>
      </c>
      <c r="D20" s="282">
        <v>0</v>
      </c>
      <c r="E20" s="282">
        <v>7032</v>
      </c>
      <c r="F20" s="282">
        <v>671.2199999999999</v>
      </c>
      <c r="G20" s="282">
        <v>0</v>
      </c>
      <c r="H20" s="282">
        <v>70995</v>
      </c>
      <c r="I20" s="283">
        <f t="shared" si="1"/>
        <v>179098.22</v>
      </c>
      <c r="J20" s="284"/>
      <c r="K20" s="282">
        <v>0</v>
      </c>
      <c r="L20" s="282">
        <v>9735</v>
      </c>
      <c r="M20" s="283">
        <f t="shared" si="2"/>
        <v>188833.22</v>
      </c>
      <c r="N20" s="282"/>
    </row>
    <row r="21" spans="1:14" s="285" customFormat="1" ht="12" customHeight="1">
      <c r="A21" s="281" t="s">
        <v>242</v>
      </c>
      <c r="B21" s="282"/>
      <c r="C21" s="282"/>
      <c r="D21" s="282"/>
      <c r="E21" s="282"/>
      <c r="F21" s="282">
        <v>721</v>
      </c>
      <c r="G21" s="282"/>
      <c r="H21" s="282"/>
      <c r="I21" s="283">
        <f t="shared" si="1"/>
        <v>721</v>
      </c>
      <c r="J21" s="284"/>
      <c r="K21" s="282">
        <v>0</v>
      </c>
      <c r="L21" s="282">
        <v>0</v>
      </c>
      <c r="M21" s="283">
        <f t="shared" si="2"/>
        <v>721</v>
      </c>
      <c r="N21" s="282"/>
    </row>
    <row r="22" spans="1:14" s="285" customFormat="1" ht="12" customHeight="1">
      <c r="A22" s="281" t="s">
        <v>215</v>
      </c>
      <c r="B22" s="282">
        <v>255296.535</v>
      </c>
      <c r="C22" s="282">
        <v>126531.60499999998</v>
      </c>
      <c r="D22" s="282">
        <v>116000</v>
      </c>
      <c r="E22" s="282">
        <v>0</v>
      </c>
      <c r="F22" s="282">
        <v>9684.849999999999</v>
      </c>
      <c r="G22" s="282">
        <v>2029.5399999999997</v>
      </c>
      <c r="H22" s="282">
        <v>0</v>
      </c>
      <c r="I22" s="283">
        <f t="shared" si="1"/>
        <v>509542.52999999997</v>
      </c>
      <c r="J22" s="284"/>
      <c r="K22" s="282">
        <v>0</v>
      </c>
      <c r="L22" s="282">
        <v>107868.58499999999</v>
      </c>
      <c r="M22" s="283">
        <f t="shared" si="2"/>
        <v>617411.115</v>
      </c>
      <c r="N22" s="282"/>
    </row>
    <row r="23" spans="1:14" s="285" customFormat="1" ht="12" customHeight="1">
      <c r="A23" s="281" t="s">
        <v>141</v>
      </c>
      <c r="B23" s="282">
        <v>0</v>
      </c>
      <c r="C23" s="282">
        <v>116528.495</v>
      </c>
      <c r="D23" s="282">
        <v>0</v>
      </c>
      <c r="E23" s="282">
        <v>0</v>
      </c>
      <c r="F23" s="282">
        <v>0</v>
      </c>
      <c r="G23" s="282">
        <v>0</v>
      </c>
      <c r="H23" s="282">
        <v>0</v>
      </c>
      <c r="I23" s="283">
        <f t="shared" si="1"/>
        <v>116528.495</v>
      </c>
      <c r="J23" s="284"/>
      <c r="K23" s="282">
        <v>0</v>
      </c>
      <c r="L23" s="282">
        <v>0</v>
      </c>
      <c r="M23" s="283">
        <f t="shared" si="2"/>
        <v>116528.495</v>
      </c>
      <c r="N23" s="282"/>
    </row>
    <row r="24" spans="1:14" s="285" customFormat="1" ht="12" customHeight="1">
      <c r="A24" s="281" t="s">
        <v>76</v>
      </c>
      <c r="B24" s="282">
        <v>0</v>
      </c>
      <c r="C24" s="282">
        <v>87884</v>
      </c>
      <c r="D24" s="282">
        <v>0</v>
      </c>
      <c r="E24" s="282">
        <v>0</v>
      </c>
      <c r="F24" s="282">
        <v>0</v>
      </c>
      <c r="G24" s="282">
        <v>0</v>
      </c>
      <c r="H24" s="282">
        <v>0</v>
      </c>
      <c r="I24" s="283">
        <f t="shared" si="1"/>
        <v>87884</v>
      </c>
      <c r="J24" s="284"/>
      <c r="K24" s="282">
        <v>0</v>
      </c>
      <c r="L24" s="282">
        <v>0</v>
      </c>
      <c r="M24" s="283">
        <f t="shared" si="2"/>
        <v>87884</v>
      </c>
      <c r="N24" s="282"/>
    </row>
    <row r="25" spans="1:14" s="285" customFormat="1" ht="12" customHeight="1">
      <c r="A25" s="281" t="s">
        <v>393</v>
      </c>
      <c r="B25" s="282">
        <v>0</v>
      </c>
      <c r="C25" s="282"/>
      <c r="D25" s="282">
        <v>0</v>
      </c>
      <c r="E25" s="282">
        <v>0</v>
      </c>
      <c r="F25" s="282">
        <v>0</v>
      </c>
      <c r="G25" s="282">
        <v>192.34</v>
      </c>
      <c r="H25" s="282">
        <v>0</v>
      </c>
      <c r="I25" s="283">
        <f t="shared" si="1"/>
        <v>192.34</v>
      </c>
      <c r="J25" s="284"/>
      <c r="K25" s="282">
        <v>0</v>
      </c>
      <c r="L25" s="282">
        <v>0</v>
      </c>
      <c r="M25" s="283">
        <f t="shared" si="2"/>
        <v>192.34</v>
      </c>
      <c r="N25" s="282"/>
    </row>
    <row r="26" spans="1:14" s="285" customFormat="1" ht="12" customHeight="1">
      <c r="A26" s="281" t="s">
        <v>75</v>
      </c>
      <c r="B26" s="282">
        <v>0</v>
      </c>
      <c r="C26" s="282">
        <v>59910</v>
      </c>
      <c r="D26" s="282">
        <v>0</v>
      </c>
      <c r="E26" s="282">
        <v>0</v>
      </c>
      <c r="F26" s="282">
        <v>0</v>
      </c>
      <c r="G26" s="282">
        <v>0</v>
      </c>
      <c r="H26" s="282">
        <v>0</v>
      </c>
      <c r="I26" s="283">
        <f t="shared" si="1"/>
        <v>59910</v>
      </c>
      <c r="J26" s="284"/>
      <c r="K26" s="282">
        <v>0</v>
      </c>
      <c r="L26" s="282">
        <v>5971.235000000001</v>
      </c>
      <c r="M26" s="283">
        <f t="shared" si="2"/>
        <v>65881.235</v>
      </c>
      <c r="N26" s="282"/>
    </row>
    <row r="27" spans="1:14" s="280" customFormat="1" ht="21" customHeight="1">
      <c r="A27" s="275" t="s">
        <v>78</v>
      </c>
      <c r="B27" s="276">
        <f aca="true" t="shared" si="4" ref="B27:H27">SUM(B28:B29)</f>
        <v>0</v>
      </c>
      <c r="C27" s="276">
        <f t="shared" si="4"/>
        <v>0</v>
      </c>
      <c r="D27" s="276">
        <f t="shared" si="4"/>
        <v>0</v>
      </c>
      <c r="E27" s="276">
        <f t="shared" si="4"/>
        <v>92029</v>
      </c>
      <c r="F27" s="276">
        <f t="shared" si="4"/>
        <v>5893.4493600000005</v>
      </c>
      <c r="G27" s="276">
        <f t="shared" si="4"/>
        <v>3728.1269999999995</v>
      </c>
      <c r="H27" s="276">
        <f t="shared" si="4"/>
        <v>0</v>
      </c>
      <c r="I27" s="279">
        <f t="shared" si="1"/>
        <v>101650.57635999999</v>
      </c>
      <c r="J27" s="278">
        <f>I27/'2.6b'!I$66</f>
        <v>0.002191843228133276</v>
      </c>
      <c r="K27" s="276">
        <f>SUM(K28:K29)</f>
        <v>0</v>
      </c>
      <c r="L27" s="276">
        <f>SUM(L28:L29)</f>
        <v>0</v>
      </c>
      <c r="M27" s="279">
        <f>I27+SUM(K27:L27)</f>
        <v>101650.57635999999</v>
      </c>
      <c r="N27" s="317">
        <f>M27/'2.6b'!M$66</f>
        <v>0.0020973703941831474</v>
      </c>
    </row>
    <row r="28" spans="1:14" s="285" customFormat="1" ht="12" customHeight="1">
      <c r="A28" s="281" t="s">
        <v>80</v>
      </c>
      <c r="B28" s="282">
        <v>0</v>
      </c>
      <c r="C28" s="282">
        <v>0</v>
      </c>
      <c r="D28" s="282">
        <v>0</v>
      </c>
      <c r="E28" s="282"/>
      <c r="F28" s="282">
        <v>1073.2799999999997</v>
      </c>
      <c r="G28" s="282">
        <v>204.577</v>
      </c>
      <c r="H28" s="282">
        <v>0</v>
      </c>
      <c r="I28" s="283">
        <f t="shared" si="1"/>
        <v>1277.8569999999997</v>
      </c>
      <c r="J28" s="284"/>
      <c r="K28" s="282">
        <v>0</v>
      </c>
      <c r="L28" s="282">
        <v>0</v>
      </c>
      <c r="M28" s="283">
        <f t="shared" si="2"/>
        <v>1277.8569999999997</v>
      </c>
      <c r="N28" s="282"/>
    </row>
    <row r="29" spans="1:14" s="285" customFormat="1" ht="12" customHeight="1">
      <c r="A29" s="281" t="s">
        <v>79</v>
      </c>
      <c r="B29" s="282">
        <v>0</v>
      </c>
      <c r="C29" s="282">
        <v>0</v>
      </c>
      <c r="D29" s="282">
        <v>0</v>
      </c>
      <c r="E29" s="282">
        <v>92029</v>
      </c>
      <c r="F29" s="282">
        <v>4820.169360000001</v>
      </c>
      <c r="G29" s="282">
        <v>3523.5499999999993</v>
      </c>
      <c r="H29" s="282">
        <v>0</v>
      </c>
      <c r="I29" s="283">
        <f t="shared" si="1"/>
        <v>100372.71936</v>
      </c>
      <c r="J29" s="284"/>
      <c r="K29" s="282">
        <v>0</v>
      </c>
      <c r="L29" s="282">
        <v>0</v>
      </c>
      <c r="M29" s="283">
        <f t="shared" si="2"/>
        <v>100372.71936</v>
      </c>
      <c r="N29" s="282"/>
    </row>
    <row r="30" spans="1:14" s="280" customFormat="1" ht="21" customHeight="1">
      <c r="A30" s="275" t="s">
        <v>81</v>
      </c>
      <c r="B30" s="276">
        <f aca="true" t="shared" si="5" ref="B30:H30">SUM(B31:B56)</f>
        <v>58375</v>
      </c>
      <c r="C30" s="276">
        <f t="shared" si="5"/>
        <v>274788.12</v>
      </c>
      <c r="D30" s="276">
        <f t="shared" si="5"/>
        <v>0</v>
      </c>
      <c r="E30" s="276">
        <f t="shared" si="5"/>
        <v>0</v>
      </c>
      <c r="F30" s="276">
        <f t="shared" si="5"/>
        <v>4096.16</v>
      </c>
      <c r="G30" s="276">
        <f t="shared" si="5"/>
        <v>132507.74166</v>
      </c>
      <c r="H30" s="276">
        <f t="shared" si="5"/>
        <v>70051.784</v>
      </c>
      <c r="I30" s="279">
        <f t="shared" si="1"/>
        <v>539818.80566</v>
      </c>
      <c r="J30" s="278">
        <f>I30/'2.6b'!I$66</f>
        <v>0.011639857204690265</v>
      </c>
      <c r="K30" s="276">
        <f>SUM(K31:K56)</f>
        <v>0</v>
      </c>
      <c r="L30" s="276">
        <f>SUM(L31:L56)</f>
        <v>734693.93</v>
      </c>
      <c r="M30" s="279">
        <f>I30+SUM(K30:L30)</f>
        <v>1274512.73566</v>
      </c>
      <c r="N30" s="317">
        <f>M30/'2.6b'!M$66</f>
        <v>0.026297197463157163</v>
      </c>
    </row>
    <row r="31" spans="1:14" s="285" customFormat="1" ht="12" customHeight="1">
      <c r="A31" s="281" t="s">
        <v>89</v>
      </c>
      <c r="B31" s="282">
        <v>0</v>
      </c>
      <c r="C31" s="282">
        <v>0</v>
      </c>
      <c r="D31" s="282">
        <v>0</v>
      </c>
      <c r="E31" s="282">
        <v>0</v>
      </c>
      <c r="F31" s="282">
        <v>0</v>
      </c>
      <c r="G31" s="282">
        <v>3767.7927999999997</v>
      </c>
      <c r="H31" s="282">
        <v>0</v>
      </c>
      <c r="I31" s="283">
        <f t="shared" si="1"/>
        <v>3767.7927999999997</v>
      </c>
      <c r="J31" s="284"/>
      <c r="K31" s="282">
        <v>0</v>
      </c>
      <c r="L31" s="282">
        <v>51123</v>
      </c>
      <c r="M31" s="283">
        <f t="shared" si="2"/>
        <v>54890.7928</v>
      </c>
      <c r="N31" s="282"/>
    </row>
    <row r="32" spans="1:14" s="285" customFormat="1" ht="12" customHeight="1">
      <c r="A32" s="281" t="s">
        <v>298</v>
      </c>
      <c r="B32" s="282">
        <v>28325</v>
      </c>
      <c r="C32" s="282">
        <v>0</v>
      </c>
      <c r="D32" s="282">
        <v>0</v>
      </c>
      <c r="E32" s="282">
        <v>0</v>
      </c>
      <c r="F32" s="282">
        <v>2218.31</v>
      </c>
      <c r="G32" s="282">
        <v>150.1398</v>
      </c>
      <c r="H32" s="282">
        <v>0</v>
      </c>
      <c r="I32" s="283">
        <f t="shared" si="1"/>
        <v>30693.449800000002</v>
      </c>
      <c r="J32" s="284"/>
      <c r="K32" s="282">
        <v>0</v>
      </c>
      <c r="L32" s="282">
        <v>0</v>
      </c>
      <c r="M32" s="283">
        <f t="shared" si="2"/>
        <v>30693.449800000002</v>
      </c>
      <c r="N32" s="282"/>
    </row>
    <row r="33" spans="1:14" s="285" customFormat="1" ht="12" customHeight="1">
      <c r="A33" s="281" t="s">
        <v>98</v>
      </c>
      <c r="B33" s="282"/>
      <c r="C33" s="282"/>
      <c r="D33" s="282"/>
      <c r="E33" s="282"/>
      <c r="F33" s="282"/>
      <c r="G33" s="282">
        <v>1855.667</v>
      </c>
      <c r="H33" s="282">
        <v>0</v>
      </c>
      <c r="I33" s="283">
        <f t="shared" si="1"/>
        <v>1855.667</v>
      </c>
      <c r="J33" s="284"/>
      <c r="K33" s="282">
        <v>0</v>
      </c>
      <c r="L33" s="282">
        <v>0</v>
      </c>
      <c r="M33" s="283">
        <f t="shared" si="2"/>
        <v>1855.667</v>
      </c>
      <c r="N33" s="282"/>
    </row>
    <row r="34" spans="1:14" s="285" customFormat="1" ht="12" customHeight="1">
      <c r="A34" s="281" t="s">
        <v>111</v>
      </c>
      <c r="B34" s="282">
        <v>0</v>
      </c>
      <c r="C34" s="282">
        <v>0</v>
      </c>
      <c r="D34" s="282">
        <v>0</v>
      </c>
      <c r="E34" s="282">
        <v>0</v>
      </c>
      <c r="F34" s="282"/>
      <c r="G34" s="282">
        <v>400.53</v>
      </c>
      <c r="H34" s="282">
        <v>26453</v>
      </c>
      <c r="I34" s="283">
        <f t="shared" si="1"/>
        <v>26853.53</v>
      </c>
      <c r="J34" s="284"/>
      <c r="K34" s="282">
        <v>0</v>
      </c>
      <c r="L34" s="282">
        <v>0</v>
      </c>
      <c r="M34" s="283">
        <f t="shared" si="2"/>
        <v>26853.53</v>
      </c>
      <c r="N34" s="282"/>
    </row>
    <row r="35" spans="1:14" s="285" customFormat="1" ht="12" customHeight="1">
      <c r="A35" s="281" t="s">
        <v>310</v>
      </c>
      <c r="B35" s="282">
        <v>0</v>
      </c>
      <c r="C35" s="282">
        <v>0</v>
      </c>
      <c r="D35" s="282">
        <v>0</v>
      </c>
      <c r="E35" s="282">
        <v>0</v>
      </c>
      <c r="F35" s="282"/>
      <c r="G35" s="282">
        <v>224.715</v>
      </c>
      <c r="H35" s="282"/>
      <c r="I35" s="283">
        <f t="shared" si="1"/>
        <v>224.715</v>
      </c>
      <c r="J35" s="284"/>
      <c r="K35" s="282">
        <v>0</v>
      </c>
      <c r="L35" s="282">
        <v>0</v>
      </c>
      <c r="M35" s="283">
        <f t="shared" si="2"/>
        <v>224.715</v>
      </c>
      <c r="N35" s="282"/>
    </row>
    <row r="36" spans="1:14" s="285" customFormat="1" ht="12" customHeight="1">
      <c r="A36" s="281" t="s">
        <v>87</v>
      </c>
      <c r="B36" s="282">
        <v>0</v>
      </c>
      <c r="C36" s="282">
        <v>0</v>
      </c>
      <c r="D36" s="282">
        <v>0</v>
      </c>
      <c r="E36" s="282">
        <v>0</v>
      </c>
      <c r="F36" s="282">
        <v>430.66</v>
      </c>
      <c r="G36" s="282">
        <v>75.34</v>
      </c>
      <c r="H36" s="282"/>
      <c r="I36" s="283">
        <f t="shared" si="1"/>
        <v>506</v>
      </c>
      <c r="J36" s="284"/>
      <c r="K36" s="282">
        <v>0</v>
      </c>
      <c r="L36" s="282">
        <v>0</v>
      </c>
      <c r="M36" s="283">
        <f t="shared" si="2"/>
        <v>506</v>
      </c>
      <c r="N36" s="282"/>
    </row>
    <row r="37" spans="1:14" s="285" customFormat="1" ht="12" customHeight="1">
      <c r="A37" s="281" t="s">
        <v>389</v>
      </c>
      <c r="B37" s="282">
        <v>0</v>
      </c>
      <c r="C37" s="282">
        <v>0</v>
      </c>
      <c r="D37" s="282">
        <v>0</v>
      </c>
      <c r="E37" s="282">
        <v>0</v>
      </c>
      <c r="F37" s="282"/>
      <c r="G37" s="282">
        <v>200.495</v>
      </c>
      <c r="H37" s="282"/>
      <c r="I37" s="283">
        <f t="shared" si="1"/>
        <v>200.495</v>
      </c>
      <c r="J37" s="284"/>
      <c r="K37" s="282">
        <v>0</v>
      </c>
      <c r="L37" s="282">
        <v>0</v>
      </c>
      <c r="M37" s="283">
        <f t="shared" si="2"/>
        <v>200.495</v>
      </c>
      <c r="N37" s="282"/>
    </row>
    <row r="38" spans="1:14" s="285" customFormat="1" ht="12" customHeight="1">
      <c r="A38" s="281" t="s">
        <v>82</v>
      </c>
      <c r="B38" s="282">
        <v>0</v>
      </c>
      <c r="C38" s="282">
        <v>42133</v>
      </c>
      <c r="D38" s="282">
        <v>0</v>
      </c>
      <c r="E38" s="282">
        <v>0</v>
      </c>
      <c r="F38" s="282">
        <v>489.74</v>
      </c>
      <c r="G38" s="282">
        <v>1327.97</v>
      </c>
      <c r="H38" s="282">
        <v>7455.784000000001</v>
      </c>
      <c r="I38" s="283">
        <f t="shared" si="1"/>
        <v>51406.494</v>
      </c>
      <c r="J38" s="284"/>
      <c r="K38" s="282">
        <v>0</v>
      </c>
      <c r="L38" s="282">
        <v>347992.66000000003</v>
      </c>
      <c r="M38" s="283">
        <f t="shared" si="2"/>
        <v>399399.15400000004</v>
      </c>
      <c r="N38" s="282"/>
    </row>
    <row r="39" spans="1:14" s="285" customFormat="1" ht="12" customHeight="1">
      <c r="A39" s="281" t="s">
        <v>217</v>
      </c>
      <c r="B39" s="282">
        <v>0</v>
      </c>
      <c r="C39" s="282">
        <v>0</v>
      </c>
      <c r="D39" s="282">
        <v>0</v>
      </c>
      <c r="E39" s="282">
        <v>0</v>
      </c>
      <c r="F39" s="282"/>
      <c r="G39" s="282">
        <v>300.15</v>
      </c>
      <c r="H39" s="282"/>
      <c r="I39" s="283">
        <f t="shared" si="1"/>
        <v>300.15</v>
      </c>
      <c r="J39" s="284"/>
      <c r="K39" s="282">
        <v>0</v>
      </c>
      <c r="L39" s="282">
        <v>0</v>
      </c>
      <c r="M39" s="283">
        <f t="shared" si="2"/>
        <v>300.15</v>
      </c>
      <c r="N39" s="282"/>
    </row>
    <row r="40" spans="1:14" s="285" customFormat="1" ht="12" customHeight="1">
      <c r="A40" s="281" t="s">
        <v>203</v>
      </c>
      <c r="B40" s="282">
        <v>0</v>
      </c>
      <c r="C40" s="282">
        <v>0</v>
      </c>
      <c r="D40" s="282">
        <v>0</v>
      </c>
      <c r="E40" s="282">
        <v>0</v>
      </c>
      <c r="F40" s="282"/>
      <c r="G40" s="282">
        <v>350.38</v>
      </c>
      <c r="H40" s="282"/>
      <c r="I40" s="283">
        <f aca="true" t="shared" si="6" ref="I40:I65">SUM(B40:H40)</f>
        <v>350.38</v>
      </c>
      <c r="J40" s="284"/>
      <c r="K40" s="282">
        <v>0</v>
      </c>
      <c r="L40" s="282">
        <v>0</v>
      </c>
      <c r="M40" s="283">
        <f t="shared" si="2"/>
        <v>350.38</v>
      </c>
      <c r="N40" s="282"/>
    </row>
    <row r="41" spans="1:14" s="285" customFormat="1" ht="12" customHeight="1">
      <c r="A41" s="286" t="s">
        <v>88</v>
      </c>
      <c r="B41" s="282">
        <v>0</v>
      </c>
      <c r="C41" s="282">
        <v>0</v>
      </c>
      <c r="D41" s="282">
        <v>0</v>
      </c>
      <c r="E41" s="282">
        <v>0</v>
      </c>
      <c r="F41" s="282">
        <v>400</v>
      </c>
      <c r="G41" s="282">
        <v>798.0600000000001</v>
      </c>
      <c r="H41" s="282">
        <v>0</v>
      </c>
      <c r="I41" s="283">
        <f t="shared" si="6"/>
        <v>1198.06</v>
      </c>
      <c r="J41" s="284"/>
      <c r="K41" s="282">
        <v>0</v>
      </c>
      <c r="L41" s="282">
        <v>40600</v>
      </c>
      <c r="M41" s="283">
        <f t="shared" si="2"/>
        <v>41798.06</v>
      </c>
      <c r="N41" s="282"/>
    </row>
    <row r="42" spans="1:14" s="285" customFormat="1" ht="12" customHeight="1">
      <c r="A42" s="281" t="s">
        <v>85</v>
      </c>
      <c r="B42" s="282">
        <v>0</v>
      </c>
      <c r="C42" s="282">
        <v>0</v>
      </c>
      <c r="D42" s="282">
        <v>0</v>
      </c>
      <c r="E42" s="282">
        <v>0</v>
      </c>
      <c r="F42" s="282"/>
      <c r="G42" s="282">
        <v>1951.1499999999999</v>
      </c>
      <c r="H42" s="282">
        <v>0</v>
      </c>
      <c r="I42" s="283">
        <f t="shared" si="6"/>
        <v>1951.1499999999999</v>
      </c>
      <c r="J42" s="284"/>
      <c r="K42" s="282">
        <v>0</v>
      </c>
      <c r="L42" s="282">
        <v>50765.5</v>
      </c>
      <c r="M42" s="283">
        <f t="shared" si="2"/>
        <v>52716.65</v>
      </c>
      <c r="N42" s="282"/>
    </row>
    <row r="43" spans="1:14" s="285" customFormat="1" ht="12" customHeight="1">
      <c r="A43" s="281" t="s">
        <v>390</v>
      </c>
      <c r="B43" s="282">
        <v>0</v>
      </c>
      <c r="C43" s="282">
        <v>0</v>
      </c>
      <c r="D43" s="282">
        <v>0</v>
      </c>
      <c r="E43" s="282">
        <v>0</v>
      </c>
      <c r="F43" s="282"/>
      <c r="G43" s="282">
        <v>175.37400000000002</v>
      </c>
      <c r="H43" s="282">
        <v>0</v>
      </c>
      <c r="I43" s="283">
        <f t="shared" si="6"/>
        <v>175.37400000000002</v>
      </c>
      <c r="J43" s="284"/>
      <c r="K43" s="282">
        <v>0</v>
      </c>
      <c r="L43" s="282"/>
      <c r="M43" s="283">
        <f t="shared" si="2"/>
        <v>175.37400000000002</v>
      </c>
      <c r="N43" s="282"/>
    </row>
    <row r="44" spans="1:14" s="285" customFormat="1" ht="12" customHeight="1">
      <c r="A44" s="281" t="s">
        <v>143</v>
      </c>
      <c r="B44" s="282">
        <v>0</v>
      </c>
      <c r="C44" s="282">
        <v>0</v>
      </c>
      <c r="D44" s="282">
        <v>0</v>
      </c>
      <c r="E44" s="282">
        <v>0</v>
      </c>
      <c r="F44" s="282"/>
      <c r="G44" s="282">
        <v>300.43</v>
      </c>
      <c r="H44" s="282">
        <v>0</v>
      </c>
      <c r="I44" s="283">
        <f t="shared" si="6"/>
        <v>300.43</v>
      </c>
      <c r="J44" s="284"/>
      <c r="K44" s="282">
        <v>0</v>
      </c>
      <c r="L44" s="282"/>
      <c r="M44" s="283">
        <f t="shared" si="2"/>
        <v>300.43</v>
      </c>
      <c r="N44" s="282"/>
    </row>
    <row r="45" spans="1:14" s="285" customFormat="1" ht="12" customHeight="1">
      <c r="A45" s="281" t="s">
        <v>380</v>
      </c>
      <c r="B45" s="282">
        <v>30050</v>
      </c>
      <c r="C45" s="282">
        <v>0</v>
      </c>
      <c r="D45" s="282">
        <v>0</v>
      </c>
      <c r="E45" s="282">
        <v>0</v>
      </c>
      <c r="F45" s="282">
        <v>0</v>
      </c>
      <c r="G45" s="282">
        <v>0</v>
      </c>
      <c r="H45" s="282">
        <v>0</v>
      </c>
      <c r="I45" s="283">
        <f t="shared" si="6"/>
        <v>30050</v>
      </c>
      <c r="J45" s="284"/>
      <c r="K45" s="282">
        <v>0</v>
      </c>
      <c r="L45" s="282">
        <v>0</v>
      </c>
      <c r="M45" s="283">
        <f t="shared" si="2"/>
        <v>30050</v>
      </c>
      <c r="N45" s="282"/>
    </row>
    <row r="46" spans="1:14" s="285" customFormat="1" ht="12" customHeight="1">
      <c r="A46" s="281" t="s">
        <v>214</v>
      </c>
      <c r="B46" s="282">
        <v>0</v>
      </c>
      <c r="C46" s="282">
        <v>0</v>
      </c>
      <c r="D46" s="282">
        <v>0</v>
      </c>
      <c r="E46" s="282">
        <v>0</v>
      </c>
      <c r="F46" s="282">
        <v>419.45</v>
      </c>
      <c r="G46" s="282">
        <v>218.322</v>
      </c>
      <c r="H46" s="282">
        <v>0</v>
      </c>
      <c r="I46" s="283">
        <f t="shared" si="6"/>
        <v>637.7719999999999</v>
      </c>
      <c r="J46" s="284"/>
      <c r="K46" s="282">
        <v>0</v>
      </c>
      <c r="L46" s="282">
        <v>110887</v>
      </c>
      <c r="M46" s="283">
        <f t="shared" si="2"/>
        <v>111524.772</v>
      </c>
      <c r="N46" s="282"/>
    </row>
    <row r="47" spans="1:14" s="285" customFormat="1" ht="12" customHeight="1">
      <c r="A47" s="281" t="s">
        <v>96</v>
      </c>
      <c r="B47" s="282"/>
      <c r="C47" s="282"/>
      <c r="D47" s="282"/>
      <c r="E47" s="282"/>
      <c r="F47" s="282"/>
      <c r="G47" s="282">
        <v>200.614</v>
      </c>
      <c r="H47" s="282">
        <v>0</v>
      </c>
      <c r="I47" s="283">
        <f t="shared" si="6"/>
        <v>200.614</v>
      </c>
      <c r="J47" s="284"/>
      <c r="K47" s="282">
        <v>0</v>
      </c>
      <c r="L47" s="282"/>
      <c r="M47" s="283">
        <f t="shared" si="2"/>
        <v>200.614</v>
      </c>
      <c r="N47" s="282"/>
    </row>
    <row r="48" spans="1:14" s="285" customFormat="1" ht="12" customHeight="1">
      <c r="A48" s="281" t="s">
        <v>93</v>
      </c>
      <c r="B48" s="282"/>
      <c r="C48" s="282"/>
      <c r="D48" s="282"/>
      <c r="E48" s="282"/>
      <c r="F48" s="282"/>
      <c r="G48" s="282">
        <v>672.895</v>
      </c>
      <c r="H48" s="282">
        <v>0</v>
      </c>
      <c r="I48" s="283">
        <f t="shared" si="6"/>
        <v>672.895</v>
      </c>
      <c r="J48" s="284"/>
      <c r="K48" s="282">
        <v>0</v>
      </c>
      <c r="L48" s="282"/>
      <c r="M48" s="283">
        <f t="shared" si="2"/>
        <v>672.895</v>
      </c>
      <c r="N48" s="282"/>
    </row>
    <row r="49" spans="1:14" s="285" customFormat="1" ht="12" customHeight="1">
      <c r="A49" s="281" t="s">
        <v>97</v>
      </c>
      <c r="B49" s="282"/>
      <c r="C49" s="282"/>
      <c r="D49" s="282"/>
      <c r="E49" s="282"/>
      <c r="F49" s="282"/>
      <c r="G49" s="282">
        <v>296.11</v>
      </c>
      <c r="H49" s="282">
        <v>0</v>
      </c>
      <c r="I49" s="283">
        <f t="shared" si="6"/>
        <v>296.11</v>
      </c>
      <c r="J49" s="284"/>
      <c r="K49" s="282">
        <v>0</v>
      </c>
      <c r="L49" s="282"/>
      <c r="M49" s="283">
        <f t="shared" si="2"/>
        <v>296.11</v>
      </c>
      <c r="N49" s="282"/>
    </row>
    <row r="50" spans="1:14" s="285" customFormat="1" ht="12" customHeight="1">
      <c r="A50" s="281" t="s">
        <v>84</v>
      </c>
      <c r="B50" s="282">
        <v>0</v>
      </c>
      <c r="C50" s="282">
        <v>60920</v>
      </c>
      <c r="D50" s="282">
        <v>0</v>
      </c>
      <c r="E50" s="282">
        <v>0</v>
      </c>
      <c r="F50" s="282">
        <v>88</v>
      </c>
      <c r="G50" s="282">
        <v>104282.50218</v>
      </c>
      <c r="H50" s="282">
        <v>0</v>
      </c>
      <c r="I50" s="283">
        <f t="shared" si="6"/>
        <v>165290.50218</v>
      </c>
      <c r="J50" s="284"/>
      <c r="K50" s="282">
        <v>0</v>
      </c>
      <c r="L50" s="282">
        <v>44000</v>
      </c>
      <c r="M50" s="283">
        <f t="shared" si="2"/>
        <v>209290.50218</v>
      </c>
      <c r="N50" s="282"/>
    </row>
    <row r="51" spans="1:14" s="285" customFormat="1" ht="12" customHeight="1">
      <c r="A51" s="281" t="s">
        <v>94</v>
      </c>
      <c r="B51" s="282">
        <v>0</v>
      </c>
      <c r="C51" s="282">
        <v>32768.745</v>
      </c>
      <c r="D51" s="282">
        <v>0</v>
      </c>
      <c r="E51" s="282">
        <v>0</v>
      </c>
      <c r="F51" s="282"/>
      <c r="G51" s="282">
        <v>2066.658</v>
      </c>
      <c r="H51" s="282">
        <v>0</v>
      </c>
      <c r="I51" s="283">
        <f t="shared" si="6"/>
        <v>34835.403000000006</v>
      </c>
      <c r="J51" s="284"/>
      <c r="K51" s="282">
        <v>0</v>
      </c>
      <c r="L51" s="282">
        <v>0</v>
      </c>
      <c r="M51" s="283">
        <f t="shared" si="2"/>
        <v>34835.403000000006</v>
      </c>
      <c r="N51" s="282"/>
    </row>
    <row r="52" spans="1:14" s="285" customFormat="1" ht="12" customHeight="1">
      <c r="A52" s="281" t="s">
        <v>83</v>
      </c>
      <c r="B52" s="282">
        <v>0</v>
      </c>
      <c r="C52" s="282">
        <v>0</v>
      </c>
      <c r="D52" s="282">
        <v>0</v>
      </c>
      <c r="E52" s="282">
        <v>0</v>
      </c>
      <c r="F52" s="282"/>
      <c r="G52" s="282">
        <v>18.58</v>
      </c>
      <c r="H52" s="282">
        <v>36143</v>
      </c>
      <c r="I52" s="283">
        <f t="shared" si="6"/>
        <v>36161.58</v>
      </c>
      <c r="J52" s="284"/>
      <c r="K52" s="282">
        <v>0</v>
      </c>
      <c r="L52" s="282">
        <v>89325.77</v>
      </c>
      <c r="M52" s="283">
        <f t="shared" si="2"/>
        <v>125487.35</v>
      </c>
      <c r="N52" s="282"/>
    </row>
    <row r="53" spans="1:14" s="285" customFormat="1" ht="12" customHeight="1">
      <c r="A53" s="281" t="s">
        <v>86</v>
      </c>
      <c r="B53" s="282">
        <v>0</v>
      </c>
      <c r="C53" s="282">
        <v>138966.375</v>
      </c>
      <c r="D53" s="282">
        <v>0</v>
      </c>
      <c r="E53" s="282">
        <v>0</v>
      </c>
      <c r="F53" s="282">
        <v>50</v>
      </c>
      <c r="G53" s="282">
        <v>10575.29388</v>
      </c>
      <c r="H53" s="282">
        <v>0</v>
      </c>
      <c r="I53" s="283">
        <f t="shared" si="6"/>
        <v>149591.66888</v>
      </c>
      <c r="J53" s="284"/>
      <c r="K53" s="282">
        <v>0</v>
      </c>
      <c r="L53" s="282">
        <v>0</v>
      </c>
      <c r="M53" s="283">
        <f t="shared" si="2"/>
        <v>149591.66888</v>
      </c>
      <c r="N53" s="282"/>
    </row>
    <row r="54" spans="1:14" s="285" customFormat="1" ht="12" customHeight="1">
      <c r="A54" s="281" t="s">
        <v>391</v>
      </c>
      <c r="B54" s="282">
        <v>0</v>
      </c>
      <c r="C54" s="282"/>
      <c r="D54" s="282"/>
      <c r="E54" s="282"/>
      <c r="F54" s="282"/>
      <c r="G54" s="282">
        <v>224.52</v>
      </c>
      <c r="H54" s="282">
        <v>0</v>
      </c>
      <c r="I54" s="283">
        <f t="shared" si="6"/>
        <v>224.52</v>
      </c>
      <c r="J54" s="284"/>
      <c r="K54" s="282">
        <v>0</v>
      </c>
      <c r="L54" s="282">
        <v>0</v>
      </c>
      <c r="M54" s="283">
        <f t="shared" si="2"/>
        <v>224.52</v>
      </c>
      <c r="N54" s="282"/>
    </row>
    <row r="55" spans="1:14" s="285" customFormat="1" ht="12" customHeight="1">
      <c r="A55" s="281" t="s">
        <v>95</v>
      </c>
      <c r="B55" s="282">
        <v>0</v>
      </c>
      <c r="C55" s="282"/>
      <c r="D55" s="282"/>
      <c r="E55" s="282"/>
      <c r="F55" s="282"/>
      <c r="G55" s="282">
        <v>1674.603</v>
      </c>
      <c r="H55" s="282">
        <v>0</v>
      </c>
      <c r="I55" s="283">
        <f t="shared" si="6"/>
        <v>1674.603</v>
      </c>
      <c r="J55" s="284"/>
      <c r="K55" s="282">
        <v>0</v>
      </c>
      <c r="L55" s="282">
        <v>0</v>
      </c>
      <c r="M55" s="283">
        <f t="shared" si="2"/>
        <v>1674.603</v>
      </c>
      <c r="N55" s="282"/>
    </row>
    <row r="56" spans="1:14" s="285" customFormat="1" ht="12" customHeight="1">
      <c r="A56" s="281" t="s">
        <v>90</v>
      </c>
      <c r="B56" s="282">
        <v>0</v>
      </c>
      <c r="C56" s="282"/>
      <c r="D56" s="282"/>
      <c r="E56" s="282"/>
      <c r="F56" s="282"/>
      <c r="G56" s="282">
        <v>399.45</v>
      </c>
      <c r="H56" s="282">
        <v>0</v>
      </c>
      <c r="I56" s="283">
        <f t="shared" si="6"/>
        <v>399.45</v>
      </c>
      <c r="J56" s="284"/>
      <c r="K56" s="282">
        <v>0</v>
      </c>
      <c r="L56" s="282">
        <v>0</v>
      </c>
      <c r="M56" s="283">
        <f t="shared" si="2"/>
        <v>399.45</v>
      </c>
      <c r="N56" s="282"/>
    </row>
    <row r="57" spans="1:14" s="285" customFormat="1" ht="21" customHeight="1">
      <c r="A57" s="275" t="s">
        <v>191</v>
      </c>
      <c r="B57" s="276">
        <f>SUM(B58:B62)</f>
        <v>0</v>
      </c>
      <c r="C57" s="276">
        <f aca="true" t="shared" si="7" ref="C57:H57">SUM(C58:C62)</f>
        <v>0</v>
      </c>
      <c r="D57" s="276">
        <f t="shared" si="7"/>
        <v>0</v>
      </c>
      <c r="E57" s="276">
        <f t="shared" si="7"/>
        <v>0</v>
      </c>
      <c r="F57" s="276">
        <f t="shared" si="7"/>
        <v>0</v>
      </c>
      <c r="G57" s="276">
        <f t="shared" si="7"/>
        <v>13492.024280000001</v>
      </c>
      <c r="H57" s="276">
        <f t="shared" si="7"/>
        <v>39823</v>
      </c>
      <c r="I57" s="279">
        <f t="shared" si="6"/>
        <v>53315.02428</v>
      </c>
      <c r="J57" s="278">
        <f>I57/'2.6b'!I$66</f>
        <v>0.001149606614250969</v>
      </c>
      <c r="K57" s="276">
        <f>SUM(K58:K62)</f>
        <v>0</v>
      </c>
      <c r="L57" s="276">
        <f>SUM(L58:L62)</f>
        <v>97230</v>
      </c>
      <c r="M57" s="279">
        <f>I57+SUM(K57:L57)</f>
        <v>150545.02428</v>
      </c>
      <c r="N57" s="317">
        <f>M57/'2.6b'!M$66</f>
        <v>0.003106216297271323</v>
      </c>
    </row>
    <row r="58" spans="1:14" s="285" customFormat="1" ht="12" customHeight="1">
      <c r="A58" s="281" t="s">
        <v>387</v>
      </c>
      <c r="B58" s="282">
        <v>0</v>
      </c>
      <c r="C58" s="282">
        <v>0</v>
      </c>
      <c r="D58" s="282">
        <v>0</v>
      </c>
      <c r="E58" s="282">
        <v>0</v>
      </c>
      <c r="F58" s="282"/>
      <c r="G58" s="282">
        <v>25.01</v>
      </c>
      <c r="H58" s="282"/>
      <c r="I58" s="283">
        <f t="shared" si="6"/>
        <v>25.01</v>
      </c>
      <c r="J58" s="284"/>
      <c r="K58" s="282">
        <v>0</v>
      </c>
      <c r="L58" s="282"/>
      <c r="M58" s="283">
        <f t="shared" si="2"/>
        <v>25.01</v>
      </c>
      <c r="N58" s="282"/>
    </row>
    <row r="59" spans="1:14" s="285" customFormat="1" ht="12" customHeight="1">
      <c r="A59" s="281" t="s">
        <v>320</v>
      </c>
      <c r="B59" s="282">
        <v>0</v>
      </c>
      <c r="C59" s="282">
        <v>0</v>
      </c>
      <c r="D59" s="282">
        <v>0</v>
      </c>
      <c r="E59" s="282">
        <v>0</v>
      </c>
      <c r="F59" s="282"/>
      <c r="G59" s="282">
        <v>175</v>
      </c>
      <c r="H59" s="282"/>
      <c r="I59" s="283">
        <f t="shared" si="6"/>
        <v>175</v>
      </c>
      <c r="J59" s="284"/>
      <c r="K59" s="282">
        <v>0</v>
      </c>
      <c r="L59" s="282"/>
      <c r="M59" s="283">
        <f t="shared" si="2"/>
        <v>175</v>
      </c>
      <c r="N59" s="282"/>
    </row>
    <row r="60" spans="1:14" s="285" customFormat="1" ht="12" customHeight="1">
      <c r="A60" s="281" t="s">
        <v>392</v>
      </c>
      <c r="B60" s="282">
        <v>0</v>
      </c>
      <c r="C60" s="282">
        <v>0</v>
      </c>
      <c r="D60" s="282">
        <v>0</v>
      </c>
      <c r="E60" s="282">
        <v>0</v>
      </c>
      <c r="F60" s="282"/>
      <c r="G60" s="282">
        <v>424.84000000000003</v>
      </c>
      <c r="H60" s="282"/>
      <c r="I60" s="283">
        <f t="shared" si="6"/>
        <v>424.84000000000003</v>
      </c>
      <c r="J60" s="284"/>
      <c r="K60" s="282">
        <v>0</v>
      </c>
      <c r="L60" s="282"/>
      <c r="M60" s="283">
        <f t="shared" si="2"/>
        <v>424.84000000000003</v>
      </c>
      <c r="N60" s="282"/>
    </row>
    <row r="61" spans="1:14" s="285" customFormat="1" ht="12" customHeight="1">
      <c r="A61" s="281" t="s">
        <v>92</v>
      </c>
      <c r="B61" s="282">
        <v>0</v>
      </c>
      <c r="C61" s="282">
        <v>0</v>
      </c>
      <c r="D61" s="282">
        <v>0</v>
      </c>
      <c r="E61" s="282">
        <v>0</v>
      </c>
      <c r="F61" s="282"/>
      <c r="G61" s="282">
        <v>12570.254280000001</v>
      </c>
      <c r="H61" s="282">
        <v>39823</v>
      </c>
      <c r="I61" s="283">
        <f t="shared" si="6"/>
        <v>52393.25428</v>
      </c>
      <c r="J61" s="284"/>
      <c r="K61" s="282">
        <v>0</v>
      </c>
      <c r="L61" s="282">
        <v>97230</v>
      </c>
      <c r="M61" s="283">
        <f t="shared" si="2"/>
        <v>149623.25428</v>
      </c>
      <c r="N61" s="282"/>
    </row>
    <row r="62" spans="1:14" s="285" customFormat="1" ht="12" customHeight="1">
      <c r="A62" s="281" t="s">
        <v>91</v>
      </c>
      <c r="B62" s="282">
        <v>0</v>
      </c>
      <c r="C62" s="282">
        <v>0</v>
      </c>
      <c r="D62" s="282">
        <v>0</v>
      </c>
      <c r="E62" s="282">
        <v>0</v>
      </c>
      <c r="F62" s="282"/>
      <c r="G62" s="282">
        <v>296.91999999999996</v>
      </c>
      <c r="H62" s="282"/>
      <c r="I62" s="283">
        <f t="shared" si="6"/>
        <v>296.91999999999996</v>
      </c>
      <c r="J62" s="284"/>
      <c r="K62" s="282">
        <v>0</v>
      </c>
      <c r="L62" s="282"/>
      <c r="M62" s="283">
        <f t="shared" si="2"/>
        <v>296.91999999999996</v>
      </c>
      <c r="N62" s="282"/>
    </row>
    <row r="63" spans="1:14" s="285" customFormat="1" ht="18" customHeight="1">
      <c r="A63" s="275" t="s">
        <v>159</v>
      </c>
      <c r="B63" s="276">
        <f>SUM(B64:B65)</f>
        <v>66419</v>
      </c>
      <c r="C63" s="276">
        <f aca="true" t="shared" si="8" ref="C63:H63">SUM(C64:C65)</f>
        <v>0</v>
      </c>
      <c r="D63" s="276">
        <f t="shared" si="8"/>
        <v>0</v>
      </c>
      <c r="E63" s="276">
        <f t="shared" si="8"/>
        <v>0</v>
      </c>
      <c r="F63" s="276">
        <f t="shared" si="8"/>
        <v>90.00999999999999</v>
      </c>
      <c r="G63" s="276">
        <f t="shared" si="8"/>
        <v>1546.356</v>
      </c>
      <c r="H63" s="276">
        <f t="shared" si="8"/>
        <v>0</v>
      </c>
      <c r="I63" s="279">
        <f t="shared" si="6"/>
        <v>68055.366</v>
      </c>
      <c r="J63" s="278">
        <f>I63/'2.6b'!I$66</f>
        <v>0.0014674456205437652</v>
      </c>
      <c r="K63" s="276">
        <f>SUM(K64:K65)</f>
        <v>0</v>
      </c>
      <c r="L63" s="276">
        <f>SUM(L64:L65)</f>
        <v>0</v>
      </c>
      <c r="M63" s="279">
        <f>I63+SUM(K63:L63)</f>
        <v>68055.366</v>
      </c>
      <c r="N63" s="317">
        <f>M63/'2.6b'!M$66</f>
        <v>0.0014041957746327761</v>
      </c>
    </row>
    <row r="64" spans="1:14" s="285" customFormat="1" ht="12.75" customHeight="1">
      <c r="A64" s="281" t="s">
        <v>160</v>
      </c>
      <c r="B64" s="282"/>
      <c r="C64" s="282">
        <v>0</v>
      </c>
      <c r="D64" s="282">
        <v>0</v>
      </c>
      <c r="E64" s="282">
        <v>0</v>
      </c>
      <c r="F64" s="282"/>
      <c r="G64" s="282">
        <v>1312.116</v>
      </c>
      <c r="H64" s="282">
        <v>0</v>
      </c>
      <c r="I64" s="283">
        <f t="shared" si="6"/>
        <v>1312.116</v>
      </c>
      <c r="J64" s="284"/>
      <c r="K64" s="282">
        <v>0</v>
      </c>
      <c r="L64" s="282">
        <v>0</v>
      </c>
      <c r="M64" s="283">
        <f t="shared" si="2"/>
        <v>1312.116</v>
      </c>
      <c r="N64" s="292"/>
    </row>
    <row r="65" spans="1:13" s="292" customFormat="1" ht="11.25" customHeight="1">
      <c r="A65" s="281" t="s">
        <v>161</v>
      </c>
      <c r="B65" s="282">
        <v>66419</v>
      </c>
      <c r="C65" s="282">
        <v>0</v>
      </c>
      <c r="D65" s="282">
        <v>0</v>
      </c>
      <c r="E65" s="282">
        <v>0</v>
      </c>
      <c r="F65" s="282">
        <v>90.00999999999999</v>
      </c>
      <c r="G65" s="282">
        <v>234.23999999999995</v>
      </c>
      <c r="H65" s="282">
        <v>0</v>
      </c>
      <c r="I65" s="283">
        <f t="shared" si="6"/>
        <v>66743.25</v>
      </c>
      <c r="J65" s="284"/>
      <c r="K65" s="282">
        <v>0</v>
      </c>
      <c r="L65" s="282">
        <v>0</v>
      </c>
      <c r="M65" s="283">
        <f t="shared" si="2"/>
        <v>66743.25</v>
      </c>
    </row>
    <row r="66" spans="1:14" s="291" customFormat="1" ht="8.25" customHeight="1">
      <c r="A66" s="287"/>
      <c r="B66" s="288"/>
      <c r="C66" s="288"/>
      <c r="D66" s="288"/>
      <c r="E66" s="288"/>
      <c r="F66" s="288"/>
      <c r="G66" s="288"/>
      <c r="H66" s="288"/>
      <c r="I66" s="289"/>
      <c r="J66" s="290"/>
      <c r="K66" s="288"/>
      <c r="L66" s="268"/>
      <c r="M66" s="323"/>
      <c r="N66" s="268" t="s">
        <v>239</v>
      </c>
    </row>
    <row r="67" spans="1:14" s="291" customFormat="1" ht="18.75" customHeight="1">
      <c r="A67" s="478" t="s">
        <v>338</v>
      </c>
      <c r="B67" s="478"/>
      <c r="C67" s="478"/>
      <c r="D67" s="478"/>
      <c r="E67" s="478"/>
      <c r="F67" s="478"/>
      <c r="G67" s="478"/>
      <c r="H67" s="478"/>
      <c r="I67" s="478"/>
      <c r="J67" s="478"/>
      <c r="K67" s="478"/>
      <c r="L67" s="478"/>
      <c r="M67" s="478"/>
      <c r="N67" s="478"/>
    </row>
    <row r="68" ht="12.75">
      <c r="A68" s="269"/>
    </row>
    <row r="69" spans="1:14" s="270" customFormat="1" ht="9.75">
      <c r="A69" s="295" t="s">
        <v>269</v>
      </c>
      <c r="B69" s="56">
        <f aca="true" t="shared" si="9" ref="B69:I69">B8+B12+B27+B30+B57+B63</f>
        <v>6580856.786666666</v>
      </c>
      <c r="C69" s="56">
        <f t="shared" si="9"/>
        <v>3022674.495</v>
      </c>
      <c r="D69" s="56">
        <f t="shared" si="9"/>
        <v>874284</v>
      </c>
      <c r="E69" s="56">
        <f t="shared" si="9"/>
        <v>160891</v>
      </c>
      <c r="F69" s="56">
        <f t="shared" si="9"/>
        <v>306701.02702000004</v>
      </c>
      <c r="G69" s="56">
        <f t="shared" si="9"/>
        <v>157469.61194</v>
      </c>
      <c r="H69" s="56">
        <f t="shared" si="9"/>
        <v>272219.784</v>
      </c>
      <c r="I69" s="56">
        <f t="shared" si="9"/>
        <v>11375096.704626668</v>
      </c>
      <c r="J69" s="56"/>
      <c r="K69" s="56">
        <f>K8+K12+K27+K30+K57+K63</f>
        <v>117411.437</v>
      </c>
      <c r="L69" s="56">
        <f>L8+L12+L27+L30+L57+L63</f>
        <v>968980.4166666667</v>
      </c>
      <c r="M69" s="56">
        <f>M8+M12+M27+M30+M57+M63</f>
        <v>12461488.558293333</v>
      </c>
      <c r="N69" s="56"/>
    </row>
    <row r="71" spans="1:14" s="270" customFormat="1" ht="8.25">
      <c r="A71" s="270" t="s">
        <v>1</v>
      </c>
      <c r="B71" s="56">
        <v>0</v>
      </c>
      <c r="C71" s="56">
        <v>0</v>
      </c>
      <c r="D71" s="56">
        <v>0</v>
      </c>
      <c r="E71" s="56">
        <v>0</v>
      </c>
      <c r="F71" s="56"/>
      <c r="G71" s="56"/>
      <c r="H71" s="56">
        <v>0</v>
      </c>
      <c r="I71" s="56">
        <v>0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</row>
  </sheetData>
  <sheetProtection/>
  <mergeCells count="12">
    <mergeCell ref="A67:N67"/>
    <mergeCell ref="I5:J6"/>
    <mergeCell ref="K5:K6"/>
    <mergeCell ref="A2:N2"/>
    <mergeCell ref="A3:N3"/>
    <mergeCell ref="L5:L6"/>
    <mergeCell ref="B5:B6"/>
    <mergeCell ref="C5:C6"/>
    <mergeCell ref="D5:D6"/>
    <mergeCell ref="E5:E6"/>
    <mergeCell ref="H5:H6"/>
    <mergeCell ref="M5:N6"/>
  </mergeCells>
  <printOptions horizontalCentered="1" verticalCentered="1"/>
  <pageMargins left="0.75" right="0.75" top="1" bottom="1" header="0" footer="0"/>
  <pageSetup blackAndWhite="1"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showZeros="0" zoomScale="120" zoomScaleNormal="120" zoomScalePageLayoutView="0" workbookViewId="0" topLeftCell="A1">
      <pane xSplit="1" ySplit="7" topLeftCell="B8" activePane="bottomRight" state="frozen"/>
      <selection pane="topLeft" activeCell="A6" sqref="A6"/>
      <selection pane="topRight" activeCell="A6" sqref="A6"/>
      <selection pane="bottomLeft" activeCell="A6" sqref="A6"/>
      <selection pane="bottomRight" activeCell="B8" sqref="B8"/>
    </sheetView>
  </sheetViews>
  <sheetFormatPr defaultColWidth="11.50390625" defaultRowHeight="12.75"/>
  <cols>
    <col min="1" max="1" width="11.875" style="61" customWidth="1"/>
    <col min="2" max="8" width="8.00390625" style="62" customWidth="1"/>
    <col min="9" max="9" width="8.50390625" style="62" customWidth="1"/>
    <col min="10" max="10" width="4.50390625" style="62" customWidth="1"/>
    <col min="11" max="12" width="8.00390625" style="62" customWidth="1"/>
    <col min="13" max="13" width="8.50390625" style="61" customWidth="1"/>
    <col min="14" max="14" width="4.50390625" style="61" customWidth="1"/>
    <col min="15" max="16384" width="11.50390625" style="61" customWidth="1"/>
  </cols>
  <sheetData>
    <row r="1" spans="1:14" s="57" customFormat="1" ht="12.75" customHeight="1">
      <c r="A1" s="45" t="s">
        <v>326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315"/>
      <c r="N1" s="315"/>
    </row>
    <row r="2" spans="1:14" s="58" customFormat="1" ht="24" customHeight="1">
      <c r="A2" s="485" t="s">
        <v>340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316"/>
    </row>
    <row r="3" spans="1:14" s="59" customFormat="1" ht="15.75" customHeight="1">
      <c r="A3" s="486" t="s">
        <v>339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</row>
    <row r="4" spans="1:14" s="262" customFormat="1" ht="12" customHeight="1">
      <c r="A4" s="259"/>
      <c r="B4" s="50"/>
      <c r="C4" s="50"/>
      <c r="D4" s="50"/>
      <c r="E4" s="50"/>
      <c r="F4" s="50"/>
      <c r="G4" s="50"/>
      <c r="H4" s="50"/>
      <c r="I4" s="260"/>
      <c r="J4" s="260"/>
      <c r="K4" s="50"/>
      <c r="L4" s="261"/>
      <c r="M4" s="260"/>
      <c r="N4" s="261" t="s">
        <v>237</v>
      </c>
    </row>
    <row r="5" spans="1:14" s="51" customFormat="1" ht="21.75" customHeight="1">
      <c r="A5" s="263"/>
      <c r="B5" s="483" t="s">
        <v>42</v>
      </c>
      <c r="C5" s="483" t="s">
        <v>2</v>
      </c>
      <c r="D5" s="483" t="s">
        <v>24</v>
      </c>
      <c r="E5" s="483" t="s">
        <v>3</v>
      </c>
      <c r="F5" s="460"/>
      <c r="G5" s="460"/>
      <c r="H5" s="483" t="s">
        <v>27</v>
      </c>
      <c r="I5" s="475" t="s">
        <v>253</v>
      </c>
      <c r="J5" s="476"/>
      <c r="K5" s="483" t="s">
        <v>240</v>
      </c>
      <c r="L5" s="483" t="s">
        <v>241</v>
      </c>
      <c r="M5" s="487" t="s">
        <v>22</v>
      </c>
      <c r="N5" s="488"/>
    </row>
    <row r="6" spans="1:14" s="51" customFormat="1" ht="15.75" customHeight="1">
      <c r="A6" s="264" t="s">
        <v>65</v>
      </c>
      <c r="B6" s="484"/>
      <c r="C6" s="484"/>
      <c r="D6" s="484"/>
      <c r="E6" s="484"/>
      <c r="F6" s="461" t="s">
        <v>4</v>
      </c>
      <c r="G6" s="461" t="s">
        <v>386</v>
      </c>
      <c r="H6" s="484"/>
      <c r="I6" s="481"/>
      <c r="J6" s="482"/>
      <c r="K6" s="484"/>
      <c r="L6" s="484"/>
      <c r="M6" s="489"/>
      <c r="N6" s="490"/>
    </row>
    <row r="7" spans="1:14" s="53" customFormat="1" ht="22.5" customHeight="1">
      <c r="A7" s="52" t="s">
        <v>66</v>
      </c>
      <c r="B7" s="265" t="s">
        <v>5</v>
      </c>
      <c r="C7" s="265" t="s">
        <v>6</v>
      </c>
      <c r="D7" s="265" t="s">
        <v>43</v>
      </c>
      <c r="E7" s="265" t="s">
        <v>26</v>
      </c>
      <c r="F7" s="265" t="s">
        <v>7</v>
      </c>
      <c r="G7" s="265" t="s">
        <v>30</v>
      </c>
      <c r="H7" s="265" t="s">
        <v>28</v>
      </c>
      <c r="I7" s="266" t="s">
        <v>254</v>
      </c>
      <c r="J7" s="267" t="s">
        <v>256</v>
      </c>
      <c r="K7" s="265" t="s">
        <v>297</v>
      </c>
      <c r="L7" s="265" t="s">
        <v>296</v>
      </c>
      <c r="M7" s="266" t="s">
        <v>22</v>
      </c>
      <c r="N7" s="322" t="s">
        <v>257</v>
      </c>
    </row>
    <row r="8" spans="1:14" s="60" customFormat="1" ht="14.25" customHeight="1">
      <c r="A8" s="296" t="s">
        <v>295</v>
      </c>
      <c r="B8" s="355">
        <f>'2.6a'!B69</f>
        <v>6580856.786666666</v>
      </c>
      <c r="C8" s="355">
        <f>'2.6a'!C69</f>
        <v>3022674.495</v>
      </c>
      <c r="D8" s="355">
        <f>'2.6a'!D69</f>
        <v>874284</v>
      </c>
      <c r="E8" s="355">
        <f>'2.6a'!E69</f>
        <v>160891</v>
      </c>
      <c r="F8" s="355">
        <f>'2.6a'!F69</f>
        <v>306701.02702000004</v>
      </c>
      <c r="G8" s="355">
        <f>'2.6a'!G69</f>
        <v>157469.61194</v>
      </c>
      <c r="H8" s="355">
        <f>'2.6a'!H69</f>
        <v>272219.784</v>
      </c>
      <c r="I8" s="495">
        <f>'2.6a'!I69</f>
        <v>11375096.704626668</v>
      </c>
      <c r="J8" s="496"/>
      <c r="K8" s="355">
        <f>'2.6a'!K69</f>
        <v>117411.437</v>
      </c>
      <c r="L8" s="355">
        <f>'2.6a'!L69</f>
        <v>968980.4166666667</v>
      </c>
      <c r="M8" s="279">
        <f>I8+SUM(K8:L8)</f>
        <v>12461488.558293335</v>
      </c>
      <c r="N8" s="297">
        <v>0</v>
      </c>
    </row>
    <row r="9" spans="1:14" s="272" customFormat="1" ht="18" customHeight="1">
      <c r="A9" s="318" t="s">
        <v>181</v>
      </c>
      <c r="B9" s="319">
        <f aca="true" t="shared" si="0" ref="B9:H9">SUM(B10:B24)</f>
        <v>338123</v>
      </c>
      <c r="C9" s="319">
        <f t="shared" si="0"/>
        <v>5996825.265</v>
      </c>
      <c r="D9" s="319">
        <f t="shared" si="0"/>
        <v>1400362</v>
      </c>
      <c r="E9" s="319">
        <f t="shared" si="0"/>
        <v>47089</v>
      </c>
      <c r="F9" s="319">
        <f t="shared" si="0"/>
        <v>83587</v>
      </c>
      <c r="G9" s="319">
        <f t="shared" si="0"/>
        <v>796.175</v>
      </c>
      <c r="H9" s="319">
        <f t="shared" si="0"/>
        <v>621622</v>
      </c>
      <c r="I9" s="279">
        <f aca="true" t="shared" si="1" ref="I9:I40">SUM(B9:H9)</f>
        <v>8488404.44</v>
      </c>
      <c r="J9" s="278">
        <f>I9/I$66</f>
        <v>0.18303144414625955</v>
      </c>
      <c r="K9" s="319">
        <f>SUM(K10:K24)</f>
        <v>87467.815</v>
      </c>
      <c r="L9" s="319">
        <f>SUM(L10:L24)</f>
        <v>353690.4</v>
      </c>
      <c r="M9" s="279">
        <f>I9+SUM(K9:L9)</f>
        <v>8929562.655</v>
      </c>
      <c r="N9" s="317">
        <f>M9/M$66</f>
        <v>0.18424490068086083</v>
      </c>
    </row>
    <row r="10" spans="1:14" s="294" customFormat="1" ht="11.25" customHeight="1">
      <c r="A10" s="320" t="s">
        <v>101</v>
      </c>
      <c r="B10" s="269">
        <v>0</v>
      </c>
      <c r="C10" s="269">
        <v>1378829.1</v>
      </c>
      <c r="D10" s="269">
        <v>889722</v>
      </c>
      <c r="E10" s="269">
        <v>0</v>
      </c>
      <c r="F10" s="269">
        <v>50</v>
      </c>
      <c r="G10" s="269"/>
      <c r="H10" s="269">
        <v>19269</v>
      </c>
      <c r="I10" s="283">
        <f t="shared" si="1"/>
        <v>2287870.1</v>
      </c>
      <c r="J10" s="284"/>
      <c r="K10" s="269">
        <v>0</v>
      </c>
      <c r="L10" s="269">
        <v>38867.645000000004</v>
      </c>
      <c r="M10" s="283">
        <f>I10+SUM(K10:L10)</f>
        <v>2326737.745</v>
      </c>
      <c r="N10" s="321"/>
    </row>
    <row r="11" spans="1:14" s="294" customFormat="1" ht="11.25" customHeight="1">
      <c r="A11" s="320" t="s">
        <v>388</v>
      </c>
      <c r="B11" s="269">
        <v>0</v>
      </c>
      <c r="C11" s="269"/>
      <c r="D11" s="269"/>
      <c r="E11" s="269"/>
      <c r="F11" s="269">
        <v>0</v>
      </c>
      <c r="G11" s="269">
        <v>50</v>
      </c>
      <c r="H11" s="269"/>
      <c r="I11" s="283">
        <f t="shared" si="1"/>
        <v>50</v>
      </c>
      <c r="J11" s="284"/>
      <c r="K11" s="269">
        <v>0</v>
      </c>
      <c r="L11" s="269"/>
      <c r="M11" s="283">
        <f aca="true" t="shared" si="2" ref="M11:M65">I11+SUM(K11:L11)</f>
        <v>50</v>
      </c>
      <c r="N11" s="321"/>
    </row>
    <row r="12" spans="1:14" s="294" customFormat="1" ht="11.25" customHeight="1">
      <c r="A12" s="320" t="s">
        <v>311</v>
      </c>
      <c r="B12" s="269">
        <v>0</v>
      </c>
      <c r="C12" s="269">
        <v>35430</v>
      </c>
      <c r="D12" s="269">
        <v>0</v>
      </c>
      <c r="E12" s="269">
        <v>0</v>
      </c>
      <c r="F12" s="269">
        <v>0</v>
      </c>
      <c r="G12" s="269">
        <v>0</v>
      </c>
      <c r="H12" s="269">
        <v>0</v>
      </c>
      <c r="I12" s="283">
        <f t="shared" si="1"/>
        <v>35430</v>
      </c>
      <c r="J12" s="284"/>
      <c r="K12" s="269">
        <v>0</v>
      </c>
      <c r="L12" s="269">
        <v>0</v>
      </c>
      <c r="M12" s="283">
        <f t="shared" si="2"/>
        <v>35430</v>
      </c>
      <c r="N12" s="321"/>
    </row>
    <row r="13" spans="1:14" s="294" customFormat="1" ht="11.25" customHeight="1">
      <c r="A13" s="320" t="s">
        <v>100</v>
      </c>
      <c r="B13" s="269">
        <v>126000</v>
      </c>
      <c r="C13" s="269">
        <v>2810545.49</v>
      </c>
      <c r="D13" s="269">
        <v>0</v>
      </c>
      <c r="E13" s="269">
        <v>0</v>
      </c>
      <c r="F13" s="269"/>
      <c r="G13" s="269">
        <v>24.96</v>
      </c>
      <c r="H13" s="269">
        <v>494065</v>
      </c>
      <c r="I13" s="283">
        <f t="shared" si="1"/>
        <v>3430635.45</v>
      </c>
      <c r="J13" s="284"/>
      <c r="K13" s="269">
        <v>12233</v>
      </c>
      <c r="L13" s="269">
        <v>60129.255000000005</v>
      </c>
      <c r="M13" s="283">
        <f t="shared" si="2"/>
        <v>3502997.705</v>
      </c>
      <c r="N13" s="321"/>
    </row>
    <row r="14" spans="1:14" s="294" customFormat="1" ht="11.25" customHeight="1">
      <c r="A14" s="320" t="s">
        <v>218</v>
      </c>
      <c r="B14" s="269">
        <v>73920</v>
      </c>
      <c r="C14" s="269">
        <v>260563.615</v>
      </c>
      <c r="D14" s="269">
        <v>195520</v>
      </c>
      <c r="E14" s="269">
        <v>0</v>
      </c>
      <c r="F14" s="269"/>
      <c r="G14" s="269">
        <v>632.3</v>
      </c>
      <c r="H14" s="269">
        <v>0</v>
      </c>
      <c r="I14" s="283">
        <f t="shared" si="1"/>
        <v>530635.915</v>
      </c>
      <c r="J14" s="284"/>
      <c r="K14" s="269">
        <v>0</v>
      </c>
      <c r="L14" s="269">
        <v>0</v>
      </c>
      <c r="M14" s="283">
        <f t="shared" si="2"/>
        <v>530635.915</v>
      </c>
      <c r="N14" s="321"/>
    </row>
    <row r="15" spans="1:14" s="294" customFormat="1" ht="11.25" customHeight="1">
      <c r="A15" s="320" t="s">
        <v>243</v>
      </c>
      <c r="B15" s="269">
        <v>0</v>
      </c>
      <c r="C15" s="269">
        <v>152345.88</v>
      </c>
      <c r="D15" s="269">
        <v>0</v>
      </c>
      <c r="E15" s="269">
        <v>0</v>
      </c>
      <c r="F15" s="269">
        <v>79000</v>
      </c>
      <c r="G15" s="269"/>
      <c r="H15" s="269">
        <v>0</v>
      </c>
      <c r="I15" s="283">
        <f t="shared" si="1"/>
        <v>231345.88</v>
      </c>
      <c r="J15" s="284"/>
      <c r="K15" s="269">
        <v>0</v>
      </c>
      <c r="L15" s="269">
        <v>0</v>
      </c>
      <c r="M15" s="283">
        <f t="shared" si="2"/>
        <v>231345.88</v>
      </c>
      <c r="N15" s="321"/>
    </row>
    <row r="16" spans="1:14" s="294" customFormat="1" ht="11.25" customHeight="1">
      <c r="A16" s="320" t="s">
        <v>103</v>
      </c>
      <c r="B16" s="269">
        <v>0</v>
      </c>
      <c r="C16" s="269">
        <v>69100</v>
      </c>
      <c r="D16" s="269">
        <v>0</v>
      </c>
      <c r="E16" s="269">
        <v>0</v>
      </c>
      <c r="F16" s="269">
        <v>38</v>
      </c>
      <c r="G16" s="269"/>
      <c r="H16" s="269">
        <v>0</v>
      </c>
      <c r="I16" s="283">
        <f t="shared" si="1"/>
        <v>69138</v>
      </c>
      <c r="J16" s="284"/>
      <c r="K16" s="269">
        <v>75234.815</v>
      </c>
      <c r="L16" s="269">
        <v>77596.5</v>
      </c>
      <c r="M16" s="283">
        <f t="shared" si="2"/>
        <v>221969.315</v>
      </c>
      <c r="N16" s="321"/>
    </row>
    <row r="17" spans="1:14" s="294" customFormat="1" ht="11.25" customHeight="1">
      <c r="A17" s="320" t="s">
        <v>107</v>
      </c>
      <c r="B17" s="269">
        <v>0</v>
      </c>
      <c r="C17" s="269">
        <v>564894.5</v>
      </c>
      <c r="D17" s="269">
        <v>19800</v>
      </c>
      <c r="E17" s="269">
        <v>0</v>
      </c>
      <c r="F17" s="269">
        <v>0</v>
      </c>
      <c r="G17" s="269">
        <v>0</v>
      </c>
      <c r="H17" s="269">
        <v>0</v>
      </c>
      <c r="I17" s="283">
        <f t="shared" si="1"/>
        <v>584694.5</v>
      </c>
      <c r="J17" s="284"/>
      <c r="K17" s="269">
        <v>0</v>
      </c>
      <c r="L17" s="269">
        <v>0</v>
      </c>
      <c r="M17" s="283">
        <f t="shared" si="2"/>
        <v>584694.5</v>
      </c>
      <c r="N17" s="321"/>
    </row>
    <row r="18" spans="1:14" s="294" customFormat="1" ht="11.25" customHeight="1">
      <c r="A18" s="320" t="s">
        <v>108</v>
      </c>
      <c r="B18" s="269">
        <v>0</v>
      </c>
      <c r="C18" s="269">
        <v>40230</v>
      </c>
      <c r="D18" s="269">
        <v>145204.5</v>
      </c>
      <c r="E18" s="269">
        <v>0</v>
      </c>
      <c r="F18" s="269">
        <v>0</v>
      </c>
      <c r="G18" s="269">
        <v>0</v>
      </c>
      <c r="H18" s="269">
        <v>0</v>
      </c>
      <c r="I18" s="283">
        <f t="shared" si="1"/>
        <v>185434.5</v>
      </c>
      <c r="J18" s="284"/>
      <c r="K18" s="269">
        <v>0</v>
      </c>
      <c r="L18" s="269">
        <v>0</v>
      </c>
      <c r="M18" s="283">
        <f t="shared" si="2"/>
        <v>185434.5</v>
      </c>
      <c r="N18" s="321"/>
    </row>
    <row r="19" spans="1:14" s="294" customFormat="1" ht="11.25" customHeight="1">
      <c r="A19" s="320" t="s">
        <v>110</v>
      </c>
      <c r="B19" s="269">
        <v>0</v>
      </c>
      <c r="C19" s="269">
        <v>21663</v>
      </c>
      <c r="D19" s="269">
        <v>0</v>
      </c>
      <c r="E19" s="269">
        <v>0</v>
      </c>
      <c r="F19" s="269">
        <v>500</v>
      </c>
      <c r="G19" s="269"/>
      <c r="H19" s="269">
        <v>41580</v>
      </c>
      <c r="I19" s="283">
        <f t="shared" si="1"/>
        <v>63743</v>
      </c>
      <c r="J19" s="284"/>
      <c r="K19" s="269">
        <v>0</v>
      </c>
      <c r="L19" s="269">
        <v>17955</v>
      </c>
      <c r="M19" s="283">
        <f t="shared" si="2"/>
        <v>81698</v>
      </c>
      <c r="N19" s="321"/>
    </row>
    <row r="20" spans="1:14" s="294" customFormat="1" ht="11.25" customHeight="1">
      <c r="A20" s="320" t="s">
        <v>109</v>
      </c>
      <c r="B20" s="269">
        <v>126203</v>
      </c>
      <c r="C20" s="269">
        <v>105955.12</v>
      </c>
      <c r="D20" s="269">
        <v>97721.5</v>
      </c>
      <c r="E20" s="269">
        <v>0</v>
      </c>
      <c r="F20" s="269">
        <v>0</v>
      </c>
      <c r="G20" s="269">
        <v>0</v>
      </c>
      <c r="H20" s="269">
        <v>0</v>
      </c>
      <c r="I20" s="283">
        <f t="shared" si="1"/>
        <v>329879.62</v>
      </c>
      <c r="J20" s="284"/>
      <c r="K20" s="269">
        <v>0</v>
      </c>
      <c r="L20" s="269">
        <v>0</v>
      </c>
      <c r="M20" s="283">
        <f t="shared" si="2"/>
        <v>329879.62</v>
      </c>
      <c r="N20" s="321"/>
    </row>
    <row r="21" spans="1:14" s="294" customFormat="1" ht="11.25" customHeight="1">
      <c r="A21" s="320" t="s">
        <v>381</v>
      </c>
      <c r="B21" s="269">
        <v>0</v>
      </c>
      <c r="C21" s="269">
        <v>0</v>
      </c>
      <c r="D21" s="269">
        <v>0</v>
      </c>
      <c r="E21" s="269">
        <v>47089</v>
      </c>
      <c r="F21" s="269"/>
      <c r="G21" s="269"/>
      <c r="H21" s="269">
        <v>0</v>
      </c>
      <c r="I21" s="283">
        <f t="shared" si="1"/>
        <v>47089</v>
      </c>
      <c r="J21" s="284"/>
      <c r="K21" s="269">
        <v>0</v>
      </c>
      <c r="L21" s="269">
        <v>0</v>
      </c>
      <c r="M21" s="283">
        <f t="shared" si="2"/>
        <v>47089</v>
      </c>
      <c r="N21" s="321"/>
    </row>
    <row r="22" spans="1:14" s="294" customFormat="1" ht="11.25" customHeight="1">
      <c r="A22" s="320" t="s">
        <v>382</v>
      </c>
      <c r="B22" s="269">
        <v>0</v>
      </c>
      <c r="C22" s="269">
        <v>0</v>
      </c>
      <c r="D22" s="269">
        <v>52394</v>
      </c>
      <c r="E22" s="269">
        <v>0</v>
      </c>
      <c r="F22" s="269">
        <v>0</v>
      </c>
      <c r="G22" s="269">
        <v>0</v>
      </c>
      <c r="H22" s="269">
        <v>0</v>
      </c>
      <c r="I22" s="283">
        <f t="shared" si="1"/>
        <v>52394</v>
      </c>
      <c r="J22" s="284"/>
      <c r="K22" s="269">
        <v>0</v>
      </c>
      <c r="L22" s="269">
        <v>0</v>
      </c>
      <c r="M22" s="283">
        <f t="shared" si="2"/>
        <v>52394</v>
      </c>
      <c r="N22" s="321"/>
    </row>
    <row r="23" spans="1:14" s="294" customFormat="1" ht="11.25" customHeight="1">
      <c r="A23" s="320" t="s">
        <v>102</v>
      </c>
      <c r="B23" s="269">
        <v>0</v>
      </c>
      <c r="C23" s="269">
        <v>0</v>
      </c>
      <c r="D23" s="269">
        <v>0</v>
      </c>
      <c r="E23" s="269">
        <v>0</v>
      </c>
      <c r="F23" s="269">
        <v>3999</v>
      </c>
      <c r="G23" s="269">
        <v>88.91499999999999</v>
      </c>
      <c r="H23" s="269">
        <v>66708</v>
      </c>
      <c r="I23" s="283">
        <f t="shared" si="1"/>
        <v>70795.915</v>
      </c>
      <c r="J23" s="284"/>
      <c r="K23" s="269">
        <v>0</v>
      </c>
      <c r="L23" s="269">
        <v>159142</v>
      </c>
      <c r="M23" s="283">
        <f t="shared" si="2"/>
        <v>229937.91499999998</v>
      </c>
      <c r="N23" s="321"/>
    </row>
    <row r="24" spans="1:14" s="294" customFormat="1" ht="11.25" customHeight="1">
      <c r="A24" s="320" t="s">
        <v>105</v>
      </c>
      <c r="B24" s="269">
        <v>12000</v>
      </c>
      <c r="C24" s="269">
        <v>557268.5599999999</v>
      </c>
      <c r="D24" s="269">
        <v>0</v>
      </c>
      <c r="E24" s="269">
        <v>0</v>
      </c>
      <c r="F24" s="269">
        <v>0</v>
      </c>
      <c r="G24" s="269">
        <v>0</v>
      </c>
      <c r="H24" s="269">
        <v>0</v>
      </c>
      <c r="I24" s="283">
        <f t="shared" si="1"/>
        <v>569268.5599999999</v>
      </c>
      <c r="J24" s="284"/>
      <c r="K24" s="269">
        <v>0</v>
      </c>
      <c r="L24" s="269">
        <v>0</v>
      </c>
      <c r="M24" s="283">
        <f t="shared" si="2"/>
        <v>569268.5599999999</v>
      </c>
      <c r="N24" s="321"/>
    </row>
    <row r="25" spans="1:14" s="293" customFormat="1" ht="18" customHeight="1">
      <c r="A25" s="318" t="s">
        <v>197</v>
      </c>
      <c r="B25" s="319">
        <f aca="true" t="shared" si="3" ref="B25:H25">SUM(B26:B31)</f>
        <v>889489.32</v>
      </c>
      <c r="C25" s="319">
        <f t="shared" si="3"/>
        <v>4012025.7300000004</v>
      </c>
      <c r="D25" s="319">
        <f t="shared" si="3"/>
        <v>0</v>
      </c>
      <c r="E25" s="319">
        <f t="shared" si="3"/>
        <v>0</v>
      </c>
      <c r="F25" s="319">
        <f t="shared" si="3"/>
        <v>0</v>
      </c>
      <c r="G25" s="319">
        <f t="shared" si="3"/>
        <v>3323.442</v>
      </c>
      <c r="H25" s="319">
        <f t="shared" si="3"/>
        <v>0</v>
      </c>
      <c r="I25" s="279">
        <f t="shared" si="1"/>
        <v>4904838.492000001</v>
      </c>
      <c r="J25" s="278">
        <f>I25/I$66</f>
        <v>0.10576070907560597</v>
      </c>
      <c r="K25" s="319">
        <f>SUM(K26:K31)</f>
        <v>273423.07999999996</v>
      </c>
      <c r="L25" s="319">
        <f>SUM(L26:L31)</f>
        <v>48466.16</v>
      </c>
      <c r="M25" s="279">
        <f>I25+SUM(K25:L25)</f>
        <v>5226727.732000001</v>
      </c>
      <c r="N25" s="317">
        <f>M25/M$66</f>
        <v>0.10784379583573696</v>
      </c>
    </row>
    <row r="26" spans="1:14" s="294" customFormat="1" ht="11.25" customHeight="1">
      <c r="A26" s="320" t="s">
        <v>230</v>
      </c>
      <c r="B26" s="269">
        <v>0</v>
      </c>
      <c r="C26" s="269">
        <v>562923.8400000001</v>
      </c>
      <c r="D26" s="269">
        <v>0</v>
      </c>
      <c r="E26" s="269">
        <v>0</v>
      </c>
      <c r="F26" s="269"/>
      <c r="G26" s="269">
        <v>91.27</v>
      </c>
      <c r="H26" s="269">
        <v>0</v>
      </c>
      <c r="I26" s="283">
        <f t="shared" si="1"/>
        <v>563015.1100000001</v>
      </c>
      <c r="J26" s="284"/>
      <c r="K26" s="269">
        <v>232123.08</v>
      </c>
      <c r="L26" s="269">
        <v>48466.16</v>
      </c>
      <c r="M26" s="283">
        <f t="shared" si="2"/>
        <v>843604.3500000001</v>
      </c>
      <c r="N26" s="321"/>
    </row>
    <row r="27" spans="1:14" s="294" customFormat="1" ht="11.25" customHeight="1">
      <c r="A27" s="320" t="s">
        <v>115</v>
      </c>
      <c r="B27" s="269">
        <v>31500</v>
      </c>
      <c r="C27" s="269">
        <v>1255624.82</v>
      </c>
      <c r="D27" s="269">
        <v>0</v>
      </c>
      <c r="E27" s="269">
        <v>0</v>
      </c>
      <c r="F27" s="269">
        <v>0</v>
      </c>
      <c r="G27" s="269">
        <v>0</v>
      </c>
      <c r="H27" s="269">
        <v>0</v>
      </c>
      <c r="I27" s="283">
        <f t="shared" si="1"/>
        <v>1287124.82</v>
      </c>
      <c r="J27" s="284"/>
      <c r="K27" s="269">
        <v>41300</v>
      </c>
      <c r="L27" s="269">
        <v>0</v>
      </c>
      <c r="M27" s="283">
        <f t="shared" si="2"/>
        <v>1328424.82</v>
      </c>
      <c r="N27" s="321"/>
    </row>
    <row r="28" spans="1:14" s="294" customFormat="1" ht="11.25" customHeight="1">
      <c r="A28" s="320" t="s">
        <v>116</v>
      </c>
      <c r="B28" s="269">
        <v>0</v>
      </c>
      <c r="C28" s="269">
        <v>128560.94</v>
      </c>
      <c r="D28" s="269">
        <v>0</v>
      </c>
      <c r="E28" s="269">
        <v>0</v>
      </c>
      <c r="F28" s="269"/>
      <c r="G28" s="269">
        <v>2989.31</v>
      </c>
      <c r="H28" s="269">
        <v>0</v>
      </c>
      <c r="I28" s="283">
        <f t="shared" si="1"/>
        <v>131550.25</v>
      </c>
      <c r="J28" s="284"/>
      <c r="K28" s="269">
        <v>0</v>
      </c>
      <c r="L28" s="269">
        <v>0</v>
      </c>
      <c r="M28" s="283">
        <f t="shared" si="2"/>
        <v>131550.25</v>
      </c>
      <c r="N28" s="321"/>
    </row>
    <row r="29" spans="1:14" s="294" customFormat="1" ht="11.25" customHeight="1">
      <c r="A29" s="320" t="s">
        <v>193</v>
      </c>
      <c r="B29" s="269">
        <v>246860.48</v>
      </c>
      <c r="C29" s="269">
        <v>199130.39</v>
      </c>
      <c r="D29" s="269">
        <v>0</v>
      </c>
      <c r="E29" s="269">
        <v>0</v>
      </c>
      <c r="F29" s="269">
        <v>0</v>
      </c>
      <c r="G29" s="269">
        <v>0</v>
      </c>
      <c r="H29" s="269">
        <v>0</v>
      </c>
      <c r="I29" s="283">
        <f t="shared" si="1"/>
        <v>445990.87</v>
      </c>
      <c r="J29" s="284"/>
      <c r="K29" s="269">
        <v>0</v>
      </c>
      <c r="L29" s="269">
        <v>0</v>
      </c>
      <c r="M29" s="283">
        <f t="shared" si="2"/>
        <v>445990.87</v>
      </c>
      <c r="N29" s="321"/>
    </row>
    <row r="30" spans="1:14" s="294" customFormat="1" ht="11.25" customHeight="1">
      <c r="A30" s="320" t="s">
        <v>113</v>
      </c>
      <c r="B30" s="269">
        <v>47650</v>
      </c>
      <c r="C30" s="269">
        <v>1865785.7400000005</v>
      </c>
      <c r="D30" s="269">
        <v>0</v>
      </c>
      <c r="E30" s="269">
        <v>0</v>
      </c>
      <c r="F30" s="269"/>
      <c r="G30" s="269">
        <v>189.322</v>
      </c>
      <c r="H30" s="269">
        <v>0</v>
      </c>
      <c r="I30" s="283">
        <f t="shared" si="1"/>
        <v>1913625.0620000004</v>
      </c>
      <c r="J30" s="284"/>
      <c r="K30" s="269">
        <v>0</v>
      </c>
      <c r="L30" s="269">
        <v>0</v>
      </c>
      <c r="M30" s="283">
        <f t="shared" si="2"/>
        <v>1913625.0620000004</v>
      </c>
      <c r="N30" s="321"/>
    </row>
    <row r="31" spans="1:14" s="294" customFormat="1" ht="11.25" customHeight="1">
      <c r="A31" s="320" t="s">
        <v>114</v>
      </c>
      <c r="B31" s="269">
        <v>563478.84</v>
      </c>
      <c r="C31" s="269">
        <v>0</v>
      </c>
      <c r="D31" s="269">
        <v>0</v>
      </c>
      <c r="E31" s="269">
        <v>0</v>
      </c>
      <c r="F31" s="269">
        <v>0</v>
      </c>
      <c r="G31" s="269">
        <v>53.540000000000006</v>
      </c>
      <c r="H31" s="269">
        <v>0</v>
      </c>
      <c r="I31" s="283">
        <f t="shared" si="1"/>
        <v>563532.38</v>
      </c>
      <c r="J31" s="284"/>
      <c r="K31" s="269">
        <v>0</v>
      </c>
      <c r="L31" s="269">
        <v>0</v>
      </c>
      <c r="M31" s="283">
        <f t="shared" si="2"/>
        <v>563532.38</v>
      </c>
      <c r="N31" s="321"/>
    </row>
    <row r="32" spans="1:14" s="294" customFormat="1" ht="18" customHeight="1">
      <c r="A32" s="318" t="s">
        <v>117</v>
      </c>
      <c r="B32" s="319">
        <f aca="true" t="shared" si="4" ref="B32:H32">SUM(B33:B40)</f>
        <v>1385209</v>
      </c>
      <c r="C32" s="319">
        <f t="shared" si="4"/>
        <v>4723050.69</v>
      </c>
      <c r="D32" s="319">
        <f t="shared" si="4"/>
        <v>179057</v>
      </c>
      <c r="E32" s="319">
        <f t="shared" si="4"/>
        <v>291258</v>
      </c>
      <c r="F32" s="319">
        <f t="shared" si="4"/>
        <v>0</v>
      </c>
      <c r="G32" s="319">
        <f t="shared" si="4"/>
        <v>9364.04156</v>
      </c>
      <c r="H32" s="319">
        <f t="shared" si="4"/>
        <v>6382688</v>
      </c>
      <c r="I32" s="279">
        <f t="shared" si="1"/>
        <v>12970626.73156</v>
      </c>
      <c r="J32" s="278">
        <f>I32/I$66</f>
        <v>0.2796794802769206</v>
      </c>
      <c r="K32" s="319">
        <f>SUM(K33:K40)</f>
        <v>0</v>
      </c>
      <c r="L32" s="319">
        <f>SUM(L33:L40)</f>
        <v>0</v>
      </c>
      <c r="M32" s="279">
        <f>I32+SUM(K32:L32)</f>
        <v>12970626.73156</v>
      </c>
      <c r="N32" s="317">
        <f>M32/M$66</f>
        <v>0.26762473440809187</v>
      </c>
    </row>
    <row r="33" spans="1:14" s="294" customFormat="1" ht="11.25" customHeight="1">
      <c r="A33" s="320" t="s">
        <v>119</v>
      </c>
      <c r="B33" s="269">
        <v>667689</v>
      </c>
      <c r="C33" s="269">
        <v>31750</v>
      </c>
      <c r="D33" s="269">
        <v>0</v>
      </c>
      <c r="E33" s="269">
        <v>0</v>
      </c>
      <c r="F33" s="269">
        <v>0</v>
      </c>
      <c r="G33" s="269">
        <v>24.95</v>
      </c>
      <c r="H33" s="269">
        <v>0</v>
      </c>
      <c r="I33" s="283">
        <f t="shared" si="1"/>
        <v>699463.95</v>
      </c>
      <c r="J33" s="284"/>
      <c r="K33" s="269">
        <v>0</v>
      </c>
      <c r="L33" s="269">
        <v>0</v>
      </c>
      <c r="M33" s="283">
        <f t="shared" si="2"/>
        <v>699463.95</v>
      </c>
      <c r="N33" s="321"/>
    </row>
    <row r="34" spans="1:14" s="294" customFormat="1" ht="11.25" customHeight="1">
      <c r="A34" s="320" t="s">
        <v>293</v>
      </c>
      <c r="B34" s="269">
        <v>0</v>
      </c>
      <c r="C34" s="269">
        <v>20025</v>
      </c>
      <c r="D34" s="269">
        <v>0</v>
      </c>
      <c r="E34" s="269">
        <v>0</v>
      </c>
      <c r="F34" s="269">
        <v>0</v>
      </c>
      <c r="G34" s="269">
        <v>0</v>
      </c>
      <c r="H34" s="269">
        <v>0</v>
      </c>
      <c r="I34" s="283">
        <f t="shared" si="1"/>
        <v>20025</v>
      </c>
      <c r="J34" s="284"/>
      <c r="K34" s="269">
        <v>0</v>
      </c>
      <c r="L34" s="269">
        <v>0</v>
      </c>
      <c r="M34" s="283">
        <f t="shared" si="2"/>
        <v>20025</v>
      </c>
      <c r="N34" s="321"/>
    </row>
    <row r="35" spans="1:14" s="294" customFormat="1" ht="11.25" customHeight="1">
      <c r="A35" s="320" t="s">
        <v>118</v>
      </c>
      <c r="B35" s="269">
        <v>10820</v>
      </c>
      <c r="C35" s="269">
        <v>77105</v>
      </c>
      <c r="D35" s="269">
        <v>0</v>
      </c>
      <c r="E35" s="269">
        <v>0</v>
      </c>
      <c r="F35" s="269"/>
      <c r="G35" s="269">
        <v>3405.39156</v>
      </c>
      <c r="H35" s="269">
        <v>6357046</v>
      </c>
      <c r="I35" s="283">
        <f t="shared" si="1"/>
        <v>6448376.39156</v>
      </c>
      <c r="J35" s="284"/>
      <c r="K35" s="269">
        <v>0</v>
      </c>
      <c r="L35" s="269">
        <v>0</v>
      </c>
      <c r="M35" s="283">
        <f t="shared" si="2"/>
        <v>6448376.39156</v>
      </c>
      <c r="N35" s="321"/>
    </row>
    <row r="36" spans="1:14" s="294" customFormat="1" ht="11.25" customHeight="1">
      <c r="A36" s="320" t="s">
        <v>302</v>
      </c>
      <c r="B36" s="269">
        <v>27500</v>
      </c>
      <c r="C36" s="269">
        <v>0</v>
      </c>
      <c r="D36" s="269">
        <v>148752</v>
      </c>
      <c r="E36" s="269">
        <v>0</v>
      </c>
      <c r="F36" s="269">
        <v>0</v>
      </c>
      <c r="G36" s="269">
        <v>0</v>
      </c>
      <c r="H36" s="269">
        <v>0</v>
      </c>
      <c r="I36" s="283">
        <f t="shared" si="1"/>
        <v>176252</v>
      </c>
      <c r="J36" s="284"/>
      <c r="K36" s="269">
        <v>0</v>
      </c>
      <c r="L36" s="269">
        <v>0</v>
      </c>
      <c r="M36" s="283">
        <f t="shared" si="2"/>
        <v>176252</v>
      </c>
      <c r="N36" s="321"/>
    </row>
    <row r="37" spans="1:14" s="294" customFormat="1" ht="11.25" customHeight="1">
      <c r="A37" s="320" t="s">
        <v>121</v>
      </c>
      <c r="B37" s="269">
        <v>0</v>
      </c>
      <c r="C37" s="269">
        <v>39247</v>
      </c>
      <c r="D37" s="269">
        <v>0</v>
      </c>
      <c r="E37" s="269">
        <v>291258</v>
      </c>
      <c r="F37" s="269"/>
      <c r="G37" s="269">
        <v>3562.18</v>
      </c>
      <c r="H37" s="269">
        <v>0</v>
      </c>
      <c r="I37" s="283">
        <f t="shared" si="1"/>
        <v>334067.18</v>
      </c>
      <c r="J37" s="284"/>
      <c r="K37" s="269">
        <v>0</v>
      </c>
      <c r="L37" s="269">
        <v>0</v>
      </c>
      <c r="M37" s="283">
        <f t="shared" si="2"/>
        <v>334067.18</v>
      </c>
      <c r="N37" s="321"/>
    </row>
    <row r="38" spans="1:14" s="294" customFormat="1" ht="11.25" customHeight="1">
      <c r="A38" s="320" t="s">
        <v>246</v>
      </c>
      <c r="B38" s="269">
        <v>0</v>
      </c>
      <c r="C38" s="269"/>
      <c r="D38" s="269"/>
      <c r="E38" s="269"/>
      <c r="F38" s="269"/>
      <c r="G38" s="269">
        <v>250.64000000000001</v>
      </c>
      <c r="H38" s="269">
        <v>0</v>
      </c>
      <c r="I38" s="283">
        <f t="shared" si="1"/>
        <v>250.64000000000001</v>
      </c>
      <c r="J38" s="284"/>
      <c r="K38" s="269">
        <v>0</v>
      </c>
      <c r="L38" s="269">
        <v>0</v>
      </c>
      <c r="M38" s="283">
        <f t="shared" si="2"/>
        <v>250.64000000000001</v>
      </c>
      <c r="N38" s="321"/>
    </row>
    <row r="39" spans="1:14" s="294" customFormat="1" ht="11.25" customHeight="1">
      <c r="A39" s="320" t="s">
        <v>120</v>
      </c>
      <c r="B39" s="269">
        <v>0</v>
      </c>
      <c r="C39" s="269">
        <v>139750</v>
      </c>
      <c r="D39" s="269">
        <v>0</v>
      </c>
      <c r="E39" s="269">
        <v>0</v>
      </c>
      <c r="F39" s="269">
        <v>0</v>
      </c>
      <c r="G39" s="269">
        <v>1098.28</v>
      </c>
      <c r="H39" s="269">
        <v>0</v>
      </c>
      <c r="I39" s="283">
        <f t="shared" si="1"/>
        <v>140848.28</v>
      </c>
      <c r="J39" s="284"/>
      <c r="K39" s="269">
        <v>0</v>
      </c>
      <c r="L39" s="269">
        <v>0</v>
      </c>
      <c r="M39" s="283">
        <f t="shared" si="2"/>
        <v>140848.28</v>
      </c>
      <c r="N39" s="321"/>
    </row>
    <row r="40" spans="1:14" s="294" customFormat="1" ht="11.25" customHeight="1">
      <c r="A40" s="320" t="s">
        <v>148</v>
      </c>
      <c r="B40" s="269">
        <v>679200</v>
      </c>
      <c r="C40" s="269">
        <v>4415173.69</v>
      </c>
      <c r="D40" s="269">
        <v>30305</v>
      </c>
      <c r="E40" s="269">
        <v>0</v>
      </c>
      <c r="F40" s="269"/>
      <c r="G40" s="269">
        <v>1022.5999999999999</v>
      </c>
      <c r="H40" s="269">
        <v>25642</v>
      </c>
      <c r="I40" s="283">
        <f t="shared" si="1"/>
        <v>5151343.29</v>
      </c>
      <c r="J40" s="284"/>
      <c r="K40" s="269">
        <v>0</v>
      </c>
      <c r="L40" s="269">
        <v>0</v>
      </c>
      <c r="M40" s="283">
        <f t="shared" si="2"/>
        <v>5151343.29</v>
      </c>
      <c r="N40" s="321"/>
    </row>
    <row r="41" spans="1:14" s="293" customFormat="1" ht="18" customHeight="1">
      <c r="A41" s="318" t="s">
        <v>122</v>
      </c>
      <c r="B41" s="319">
        <f aca="true" t="shared" si="5" ref="B41:H41">SUM(B42:B65)</f>
        <v>3227409.971666666</v>
      </c>
      <c r="C41" s="319">
        <f t="shared" si="5"/>
        <v>5263521.221666666</v>
      </c>
      <c r="D41" s="319">
        <f t="shared" si="5"/>
        <v>63100</v>
      </c>
      <c r="E41" s="319">
        <f t="shared" si="5"/>
        <v>0</v>
      </c>
      <c r="F41" s="319">
        <f t="shared" si="5"/>
        <v>11307</v>
      </c>
      <c r="G41" s="319">
        <f t="shared" si="5"/>
        <v>5943.425</v>
      </c>
      <c r="H41" s="319">
        <f t="shared" si="5"/>
        <v>66507</v>
      </c>
      <c r="I41" s="279">
        <f aca="true" t="shared" si="6" ref="I41:I66">SUM(B41:H41)</f>
        <v>8637788.618333332</v>
      </c>
      <c r="J41" s="278">
        <f>I41/I$66</f>
        <v>0.18625254442325723</v>
      </c>
      <c r="K41" s="319">
        <f>SUM(K42:K65)</f>
        <v>234030.52</v>
      </c>
      <c r="L41" s="319">
        <f>SUM(L42:L65)</f>
        <v>5500</v>
      </c>
      <c r="M41" s="279">
        <f>I41+SUM(K41:L41)</f>
        <v>8877319.138333332</v>
      </c>
      <c r="N41" s="317">
        <f>M41/M$66</f>
        <v>0.18316695297934835</v>
      </c>
    </row>
    <row r="42" spans="1:14" s="294" customFormat="1" ht="11.25" customHeight="1">
      <c r="A42" s="320" t="s">
        <v>194</v>
      </c>
      <c r="B42" s="269">
        <v>1626374.305</v>
      </c>
      <c r="C42" s="269">
        <v>3170834.0099999993</v>
      </c>
      <c r="D42" s="269">
        <v>7550</v>
      </c>
      <c r="E42" s="269">
        <v>0</v>
      </c>
      <c r="F42" s="269">
        <v>900</v>
      </c>
      <c r="G42" s="269">
        <v>5584.96</v>
      </c>
      <c r="H42" s="269">
        <v>0</v>
      </c>
      <c r="I42" s="283">
        <f t="shared" si="6"/>
        <v>4811243.274999999</v>
      </c>
      <c r="J42" s="284"/>
      <c r="K42" s="269">
        <v>79494.51999999999</v>
      </c>
      <c r="L42" s="269">
        <v>0</v>
      </c>
      <c r="M42" s="283">
        <f t="shared" si="2"/>
        <v>4890737.794999999</v>
      </c>
      <c r="N42" s="321"/>
    </row>
    <row r="43" spans="1:14" s="294" customFormat="1" ht="11.25" customHeight="1">
      <c r="A43" s="320" t="s">
        <v>312</v>
      </c>
      <c r="B43" s="269">
        <v>23115</v>
      </c>
      <c r="C43" s="269">
        <v>0</v>
      </c>
      <c r="D43" s="269">
        <v>0</v>
      </c>
      <c r="E43" s="269">
        <v>0</v>
      </c>
      <c r="F43" s="269">
        <v>0</v>
      </c>
      <c r="G43" s="269">
        <v>0</v>
      </c>
      <c r="H43" s="269">
        <v>0</v>
      </c>
      <c r="I43" s="283">
        <f t="shared" si="6"/>
        <v>23115</v>
      </c>
      <c r="J43" s="284"/>
      <c r="K43" s="269">
        <v>0</v>
      </c>
      <c r="L43" s="269">
        <v>0</v>
      </c>
      <c r="M43" s="283">
        <f t="shared" si="2"/>
        <v>23115</v>
      </c>
      <c r="N43" s="321"/>
    </row>
    <row r="44" spans="1:14" s="294" customFormat="1" ht="11.25" customHeight="1">
      <c r="A44" s="320" t="s">
        <v>195</v>
      </c>
      <c r="B44" s="269">
        <v>0</v>
      </c>
      <c r="C44" s="269">
        <v>21850</v>
      </c>
      <c r="D44" s="269">
        <v>0</v>
      </c>
      <c r="E44" s="269">
        <v>0</v>
      </c>
      <c r="F44" s="269">
        <v>0</v>
      </c>
      <c r="G44" s="269">
        <v>0</v>
      </c>
      <c r="H44" s="269">
        <v>0</v>
      </c>
      <c r="I44" s="283">
        <f t="shared" si="6"/>
        <v>21850</v>
      </c>
      <c r="J44" s="284"/>
      <c r="K44" s="269">
        <v>0</v>
      </c>
      <c r="L44" s="269">
        <v>0</v>
      </c>
      <c r="M44" s="283">
        <f t="shared" si="2"/>
        <v>21850</v>
      </c>
      <c r="N44" s="321"/>
    </row>
    <row r="45" spans="1:14" s="294" customFormat="1" ht="11.25" customHeight="1">
      <c r="A45" s="320" t="s">
        <v>162</v>
      </c>
      <c r="B45" s="269">
        <v>16500</v>
      </c>
      <c r="C45" s="269">
        <v>51146.66666666667</v>
      </c>
      <c r="D45" s="269">
        <v>0</v>
      </c>
      <c r="E45" s="269">
        <v>0</v>
      </c>
      <c r="F45" s="269">
        <v>0</v>
      </c>
      <c r="G45" s="269">
        <v>0</v>
      </c>
      <c r="H45" s="269">
        <v>0</v>
      </c>
      <c r="I45" s="283">
        <f t="shared" si="6"/>
        <v>67646.66666666667</v>
      </c>
      <c r="J45" s="284"/>
      <c r="K45" s="269">
        <v>0</v>
      </c>
      <c r="L45" s="269">
        <v>0</v>
      </c>
      <c r="M45" s="283">
        <f t="shared" si="2"/>
        <v>67646.66666666667</v>
      </c>
      <c r="N45" s="321"/>
    </row>
    <row r="46" spans="1:14" s="294" customFormat="1" ht="11.25" customHeight="1">
      <c r="A46" s="320" t="s">
        <v>244</v>
      </c>
      <c r="B46" s="269">
        <v>0</v>
      </c>
      <c r="C46" s="269">
        <v>27516.333333333332</v>
      </c>
      <c r="D46" s="269">
        <v>0</v>
      </c>
      <c r="E46" s="269">
        <v>0</v>
      </c>
      <c r="F46" s="269">
        <v>0</v>
      </c>
      <c r="G46" s="269">
        <v>0</v>
      </c>
      <c r="H46" s="269">
        <v>0</v>
      </c>
      <c r="I46" s="283">
        <f t="shared" si="6"/>
        <v>27516.333333333332</v>
      </c>
      <c r="J46" s="284"/>
      <c r="K46" s="269">
        <v>0</v>
      </c>
      <c r="L46" s="269">
        <v>0</v>
      </c>
      <c r="M46" s="283">
        <f t="shared" si="2"/>
        <v>27516.333333333332</v>
      </c>
      <c r="N46" s="321"/>
    </row>
    <row r="47" spans="1:14" s="294" customFormat="1" ht="11.25" customHeight="1">
      <c r="A47" s="320" t="s">
        <v>130</v>
      </c>
      <c r="B47" s="269">
        <v>75985</v>
      </c>
      <c r="C47" s="269">
        <v>14659.689999999999</v>
      </c>
      <c r="D47" s="269">
        <v>0</v>
      </c>
      <c r="E47" s="269">
        <v>0</v>
      </c>
      <c r="F47" s="269">
        <v>0</v>
      </c>
      <c r="G47" s="269">
        <v>0</v>
      </c>
      <c r="H47" s="269">
        <v>0</v>
      </c>
      <c r="I47" s="283">
        <f t="shared" si="6"/>
        <v>90644.69</v>
      </c>
      <c r="J47" s="284"/>
      <c r="K47" s="269">
        <v>0</v>
      </c>
      <c r="L47" s="269">
        <v>0</v>
      </c>
      <c r="M47" s="283">
        <f t="shared" si="2"/>
        <v>90644.69</v>
      </c>
      <c r="N47" s="321"/>
    </row>
    <row r="48" spans="1:14" s="294" customFormat="1" ht="11.25" customHeight="1">
      <c r="A48" s="320" t="s">
        <v>383</v>
      </c>
      <c r="B48" s="269">
        <v>17700</v>
      </c>
      <c r="C48" s="269">
        <v>0</v>
      </c>
      <c r="D48" s="269">
        <v>0</v>
      </c>
      <c r="E48" s="269">
        <v>0</v>
      </c>
      <c r="F48" s="269">
        <v>0</v>
      </c>
      <c r="G48" s="269">
        <v>0</v>
      </c>
      <c r="H48" s="269">
        <v>0</v>
      </c>
      <c r="I48" s="283">
        <f t="shared" si="6"/>
        <v>17700</v>
      </c>
      <c r="J48" s="284"/>
      <c r="K48" s="269">
        <v>0</v>
      </c>
      <c r="L48" s="269">
        <v>0</v>
      </c>
      <c r="M48" s="283">
        <f t="shared" si="2"/>
        <v>17700</v>
      </c>
      <c r="N48" s="321"/>
    </row>
    <row r="49" spans="1:14" s="294" customFormat="1" ht="11.25" customHeight="1">
      <c r="A49" s="320" t="s">
        <v>313</v>
      </c>
      <c r="B49" s="269">
        <v>11894</v>
      </c>
      <c r="C49" s="269">
        <v>0</v>
      </c>
      <c r="D49" s="269">
        <v>0</v>
      </c>
      <c r="E49" s="269">
        <v>0</v>
      </c>
      <c r="F49" s="269">
        <v>0</v>
      </c>
      <c r="G49" s="269">
        <v>0</v>
      </c>
      <c r="H49" s="269">
        <v>0</v>
      </c>
      <c r="I49" s="283">
        <f t="shared" si="6"/>
        <v>11894</v>
      </c>
      <c r="J49" s="284"/>
      <c r="K49" s="269">
        <v>0</v>
      </c>
      <c r="L49" s="269">
        <v>0</v>
      </c>
      <c r="M49" s="283">
        <f t="shared" si="2"/>
        <v>11894</v>
      </c>
      <c r="N49" s="321"/>
    </row>
    <row r="50" spans="1:14" s="294" customFormat="1" ht="11.25" customHeight="1">
      <c r="A50" s="320" t="s">
        <v>268</v>
      </c>
      <c r="B50" s="269">
        <v>0</v>
      </c>
      <c r="C50" s="269">
        <v>23946.666666666664</v>
      </c>
      <c r="D50" s="269">
        <v>0</v>
      </c>
      <c r="E50" s="269">
        <v>0</v>
      </c>
      <c r="F50" s="269">
        <v>0</v>
      </c>
      <c r="G50" s="269">
        <v>0</v>
      </c>
      <c r="H50" s="269">
        <v>0</v>
      </c>
      <c r="I50" s="283">
        <f t="shared" si="6"/>
        <v>23946.666666666664</v>
      </c>
      <c r="J50" s="284"/>
      <c r="K50" s="269">
        <v>0</v>
      </c>
      <c r="L50" s="269">
        <v>0</v>
      </c>
      <c r="M50" s="283">
        <f t="shared" si="2"/>
        <v>23946.666666666664</v>
      </c>
      <c r="N50" s="321"/>
    </row>
    <row r="51" spans="1:14" s="294" customFormat="1" ht="11.25" customHeight="1">
      <c r="A51" s="320" t="s">
        <v>219</v>
      </c>
      <c r="B51" s="269">
        <v>12000</v>
      </c>
      <c r="C51" s="269">
        <v>85490</v>
      </c>
      <c r="D51" s="269">
        <v>0</v>
      </c>
      <c r="E51" s="269">
        <v>0</v>
      </c>
      <c r="F51" s="269">
        <v>0</v>
      </c>
      <c r="G51" s="269">
        <v>0</v>
      </c>
      <c r="H51" s="269">
        <v>0</v>
      </c>
      <c r="I51" s="283">
        <f t="shared" si="6"/>
        <v>97490</v>
      </c>
      <c r="J51" s="284"/>
      <c r="K51" s="269">
        <v>12062</v>
      </c>
      <c r="L51" s="269">
        <v>0</v>
      </c>
      <c r="M51" s="283">
        <f t="shared" si="2"/>
        <v>109552</v>
      </c>
      <c r="N51" s="321"/>
    </row>
    <row r="52" spans="1:14" s="294" customFormat="1" ht="11.25" customHeight="1">
      <c r="A52" s="320" t="s">
        <v>125</v>
      </c>
      <c r="B52" s="269">
        <v>479198</v>
      </c>
      <c r="C52" s="269">
        <v>0</v>
      </c>
      <c r="D52" s="269">
        <v>0</v>
      </c>
      <c r="E52" s="269">
        <v>0</v>
      </c>
      <c r="F52" s="269">
        <v>0</v>
      </c>
      <c r="G52" s="269">
        <v>0</v>
      </c>
      <c r="H52" s="269">
        <v>0</v>
      </c>
      <c r="I52" s="283">
        <f t="shared" si="6"/>
        <v>479198</v>
      </c>
      <c r="J52" s="284"/>
      <c r="K52" s="269">
        <v>0</v>
      </c>
      <c r="L52" s="269">
        <v>0</v>
      </c>
      <c r="M52" s="283">
        <f t="shared" si="2"/>
        <v>479198</v>
      </c>
      <c r="N52" s="321"/>
    </row>
    <row r="53" spans="1:14" s="294" customFormat="1" ht="11.25" customHeight="1">
      <c r="A53" s="320" t="s">
        <v>314</v>
      </c>
      <c r="B53" s="269">
        <v>19975</v>
      </c>
      <c r="C53" s="269">
        <v>0</v>
      </c>
      <c r="D53" s="269">
        <v>0</v>
      </c>
      <c r="E53" s="269">
        <v>0</v>
      </c>
      <c r="F53" s="269">
        <v>0</v>
      </c>
      <c r="G53" s="269">
        <v>0</v>
      </c>
      <c r="H53" s="269">
        <v>0</v>
      </c>
      <c r="I53" s="283">
        <f t="shared" si="6"/>
        <v>19975</v>
      </c>
      <c r="J53" s="284"/>
      <c r="K53" s="269">
        <v>0</v>
      </c>
      <c r="L53" s="269">
        <v>0</v>
      </c>
      <c r="M53" s="283">
        <f t="shared" si="2"/>
        <v>19975</v>
      </c>
      <c r="N53" s="321"/>
    </row>
    <row r="54" spans="1:14" s="294" customFormat="1" ht="11.25" customHeight="1">
      <c r="A54" s="320" t="s">
        <v>384</v>
      </c>
      <c r="B54" s="269">
        <v>39350</v>
      </c>
      <c r="C54" s="269">
        <v>0</v>
      </c>
      <c r="D54" s="269">
        <v>0</v>
      </c>
      <c r="E54" s="269">
        <v>0</v>
      </c>
      <c r="F54" s="269">
        <v>0</v>
      </c>
      <c r="G54" s="269">
        <v>0</v>
      </c>
      <c r="H54" s="269">
        <v>0</v>
      </c>
      <c r="I54" s="283">
        <f t="shared" si="6"/>
        <v>39350</v>
      </c>
      <c r="J54" s="284"/>
      <c r="K54" s="269">
        <v>0</v>
      </c>
      <c r="L54" s="269">
        <v>0</v>
      </c>
      <c r="M54" s="283">
        <f t="shared" si="2"/>
        <v>39350</v>
      </c>
      <c r="N54" s="321"/>
    </row>
    <row r="55" spans="1:14" s="294" customFormat="1" ht="11.25" customHeight="1">
      <c r="A55" s="320" t="s">
        <v>164</v>
      </c>
      <c r="B55" s="269">
        <v>162414</v>
      </c>
      <c r="C55" s="269">
        <v>1208016.51</v>
      </c>
      <c r="D55" s="269">
        <v>44000</v>
      </c>
      <c r="E55" s="269">
        <v>0</v>
      </c>
      <c r="F55" s="269">
        <v>0</v>
      </c>
      <c r="G55" s="269">
        <v>0</v>
      </c>
      <c r="H55" s="269">
        <v>6600</v>
      </c>
      <c r="I55" s="283">
        <f t="shared" si="6"/>
        <v>1421030.51</v>
      </c>
      <c r="J55" s="284"/>
      <c r="K55" s="269">
        <v>53800</v>
      </c>
      <c r="L55" s="269">
        <v>0</v>
      </c>
      <c r="M55" s="283">
        <f t="shared" si="2"/>
        <v>1474830.51</v>
      </c>
      <c r="N55" s="321"/>
    </row>
    <row r="56" spans="1:14" s="294" customFormat="1" ht="11.25" customHeight="1">
      <c r="A56" s="320" t="s">
        <v>385</v>
      </c>
      <c r="B56" s="269">
        <v>26053</v>
      </c>
      <c r="C56" s="269">
        <v>0</v>
      </c>
      <c r="D56" s="269">
        <v>0</v>
      </c>
      <c r="E56" s="269">
        <v>0</v>
      </c>
      <c r="F56" s="269">
        <v>0</v>
      </c>
      <c r="G56" s="269">
        <v>0</v>
      </c>
      <c r="H56" s="269">
        <v>0</v>
      </c>
      <c r="I56" s="283">
        <f t="shared" si="6"/>
        <v>26053</v>
      </c>
      <c r="J56" s="284"/>
      <c r="K56" s="269">
        <v>0</v>
      </c>
      <c r="L56" s="269">
        <v>0</v>
      </c>
      <c r="M56" s="283">
        <f t="shared" si="2"/>
        <v>26053</v>
      </c>
      <c r="N56" s="321"/>
    </row>
    <row r="57" spans="1:14" s="294" customFormat="1" ht="11.25" customHeight="1">
      <c r="A57" s="320" t="s">
        <v>315</v>
      </c>
      <c r="B57" s="269">
        <v>8969.666666666666</v>
      </c>
      <c r="C57" s="269">
        <v>0</v>
      </c>
      <c r="D57" s="269">
        <v>0</v>
      </c>
      <c r="E57" s="269">
        <v>0</v>
      </c>
      <c r="F57" s="269">
        <v>0</v>
      </c>
      <c r="G57" s="269">
        <v>0</v>
      </c>
      <c r="H57" s="269">
        <v>0</v>
      </c>
      <c r="I57" s="283">
        <f t="shared" si="6"/>
        <v>8969.666666666666</v>
      </c>
      <c r="J57" s="284"/>
      <c r="K57" s="269">
        <v>0</v>
      </c>
      <c r="L57" s="269">
        <v>0</v>
      </c>
      <c r="M57" s="283">
        <f t="shared" si="2"/>
        <v>8969.666666666666</v>
      </c>
      <c r="N57" s="321"/>
    </row>
    <row r="58" spans="1:14" s="294" customFormat="1" ht="11.25" customHeight="1">
      <c r="A58" s="320" t="s">
        <v>245</v>
      </c>
      <c r="B58" s="269">
        <v>87031</v>
      </c>
      <c r="C58" s="269">
        <v>327826.135</v>
      </c>
      <c r="D58" s="269">
        <v>0</v>
      </c>
      <c r="E58" s="269">
        <v>0</v>
      </c>
      <c r="F58" s="269">
        <v>0</v>
      </c>
      <c r="G58" s="269">
        <v>0</v>
      </c>
      <c r="H58" s="269">
        <v>0</v>
      </c>
      <c r="I58" s="283">
        <f t="shared" si="6"/>
        <v>414857.135</v>
      </c>
      <c r="J58" s="284"/>
      <c r="K58" s="269">
        <v>0</v>
      </c>
      <c r="L58" s="269">
        <v>0</v>
      </c>
      <c r="M58" s="283">
        <f t="shared" si="2"/>
        <v>414857.135</v>
      </c>
      <c r="N58" s="321"/>
    </row>
    <row r="59" spans="1:14" s="294" customFormat="1" ht="11.25" customHeight="1">
      <c r="A59" s="320" t="s">
        <v>316</v>
      </c>
      <c r="B59" s="269">
        <v>26500</v>
      </c>
      <c r="C59" s="269">
        <v>0</v>
      </c>
      <c r="D59" s="269">
        <v>0</v>
      </c>
      <c r="E59" s="269">
        <v>0</v>
      </c>
      <c r="F59" s="269">
        <v>0</v>
      </c>
      <c r="G59" s="269">
        <v>0</v>
      </c>
      <c r="H59" s="269">
        <v>0</v>
      </c>
      <c r="I59" s="283">
        <f t="shared" si="6"/>
        <v>26500</v>
      </c>
      <c r="J59" s="284"/>
      <c r="K59" s="269">
        <v>0</v>
      </c>
      <c r="L59" s="269">
        <v>0</v>
      </c>
      <c r="M59" s="283">
        <f t="shared" si="2"/>
        <v>26500</v>
      </c>
      <c r="N59" s="321"/>
    </row>
    <row r="60" spans="1:14" s="294" customFormat="1" ht="11.25" customHeight="1">
      <c r="A60" s="320" t="s">
        <v>129</v>
      </c>
      <c r="B60" s="269">
        <v>130897</v>
      </c>
      <c r="C60" s="269">
        <v>202561.21</v>
      </c>
      <c r="D60" s="269">
        <v>0</v>
      </c>
      <c r="E60" s="269">
        <v>0</v>
      </c>
      <c r="F60" s="269">
        <v>10407</v>
      </c>
      <c r="G60" s="269"/>
      <c r="H60" s="269">
        <v>0</v>
      </c>
      <c r="I60" s="283">
        <f t="shared" si="6"/>
        <v>343865.20999999996</v>
      </c>
      <c r="J60" s="284"/>
      <c r="K60" s="269">
        <v>58374</v>
      </c>
      <c r="L60" s="269">
        <v>5500</v>
      </c>
      <c r="M60" s="283">
        <f t="shared" si="2"/>
        <v>407739.20999999996</v>
      </c>
      <c r="N60" s="321"/>
    </row>
    <row r="61" spans="1:14" s="294" customFormat="1" ht="11.25" customHeight="1">
      <c r="A61" s="320" t="s">
        <v>123</v>
      </c>
      <c r="B61" s="269">
        <v>91940</v>
      </c>
      <c r="C61" s="269">
        <v>0</v>
      </c>
      <c r="D61" s="269">
        <v>11550</v>
      </c>
      <c r="E61" s="269">
        <v>0</v>
      </c>
      <c r="F61" s="269"/>
      <c r="G61" s="269">
        <v>358.465</v>
      </c>
      <c r="H61" s="269">
        <v>0</v>
      </c>
      <c r="I61" s="283">
        <f t="shared" si="6"/>
        <v>103848.465</v>
      </c>
      <c r="J61" s="284"/>
      <c r="K61" s="269">
        <v>0</v>
      </c>
      <c r="L61" s="269">
        <v>0</v>
      </c>
      <c r="M61" s="283">
        <f t="shared" si="2"/>
        <v>103848.465</v>
      </c>
      <c r="N61" s="321"/>
    </row>
    <row r="62" spans="1:14" s="294" customFormat="1" ht="11.25" customHeight="1">
      <c r="A62" s="320" t="s">
        <v>317</v>
      </c>
      <c r="B62" s="269">
        <v>83736</v>
      </c>
      <c r="C62" s="269">
        <v>0</v>
      </c>
      <c r="D62" s="269">
        <v>0</v>
      </c>
      <c r="E62" s="269">
        <v>0</v>
      </c>
      <c r="F62" s="269">
        <v>0</v>
      </c>
      <c r="G62" s="269">
        <v>0</v>
      </c>
      <c r="H62" s="269">
        <v>0</v>
      </c>
      <c r="I62" s="283">
        <f t="shared" si="6"/>
        <v>83736</v>
      </c>
      <c r="J62" s="284"/>
      <c r="K62" s="269">
        <v>0</v>
      </c>
      <c r="L62" s="269">
        <v>0</v>
      </c>
      <c r="M62" s="283">
        <f t="shared" si="2"/>
        <v>83736</v>
      </c>
      <c r="N62" s="321"/>
    </row>
    <row r="63" spans="1:14" s="294" customFormat="1" ht="11.25" customHeight="1">
      <c r="A63" s="320" t="s">
        <v>128</v>
      </c>
      <c r="B63" s="269">
        <v>109186</v>
      </c>
      <c r="C63" s="269">
        <v>0</v>
      </c>
      <c r="D63" s="269">
        <v>0</v>
      </c>
      <c r="E63" s="269">
        <v>0</v>
      </c>
      <c r="F63" s="269">
        <v>0</v>
      </c>
      <c r="G63" s="269">
        <v>0</v>
      </c>
      <c r="H63" s="269">
        <v>0</v>
      </c>
      <c r="I63" s="283">
        <f t="shared" si="6"/>
        <v>109186</v>
      </c>
      <c r="J63" s="284"/>
      <c r="K63" s="269">
        <v>0</v>
      </c>
      <c r="L63" s="269">
        <v>0</v>
      </c>
      <c r="M63" s="283">
        <f t="shared" si="2"/>
        <v>109186</v>
      </c>
      <c r="N63" s="321"/>
    </row>
    <row r="64" spans="1:14" s="294" customFormat="1" ht="11.25" customHeight="1">
      <c r="A64" s="320" t="s">
        <v>126</v>
      </c>
      <c r="B64" s="269">
        <v>53261</v>
      </c>
      <c r="C64" s="269">
        <v>129674</v>
      </c>
      <c r="D64" s="269">
        <v>0</v>
      </c>
      <c r="E64" s="269">
        <v>0</v>
      </c>
      <c r="F64" s="269">
        <v>0</v>
      </c>
      <c r="G64" s="269">
        <v>0</v>
      </c>
      <c r="H64" s="269">
        <v>59907</v>
      </c>
      <c r="I64" s="283">
        <f t="shared" si="6"/>
        <v>242842</v>
      </c>
      <c r="J64" s="284"/>
      <c r="K64" s="269">
        <v>30300</v>
      </c>
      <c r="L64" s="269">
        <v>0</v>
      </c>
      <c r="M64" s="283">
        <f t="shared" si="2"/>
        <v>273142</v>
      </c>
      <c r="N64" s="321"/>
    </row>
    <row r="65" spans="1:14" s="294" customFormat="1" ht="11.25" customHeight="1">
      <c r="A65" s="320" t="s">
        <v>304</v>
      </c>
      <c r="B65" s="269">
        <v>125331</v>
      </c>
      <c r="C65" s="269">
        <v>0</v>
      </c>
      <c r="D65" s="269">
        <v>0</v>
      </c>
      <c r="E65" s="269">
        <v>0</v>
      </c>
      <c r="F65" s="269">
        <v>0</v>
      </c>
      <c r="G65" s="269">
        <v>0</v>
      </c>
      <c r="H65" s="269">
        <v>0</v>
      </c>
      <c r="I65" s="283">
        <f t="shared" si="6"/>
        <v>125331</v>
      </c>
      <c r="J65" s="284"/>
      <c r="K65" s="269">
        <v>0</v>
      </c>
      <c r="L65" s="269">
        <v>0</v>
      </c>
      <c r="M65" s="283">
        <f t="shared" si="2"/>
        <v>125331</v>
      </c>
      <c r="N65" s="321"/>
    </row>
    <row r="66" spans="1:14" s="271" customFormat="1" ht="19.5" customHeight="1">
      <c r="A66" s="348" t="s">
        <v>1</v>
      </c>
      <c r="B66" s="349">
        <f>B8+B9+B25+B32+B41</f>
        <v>12421088.078333331</v>
      </c>
      <c r="C66" s="349">
        <f aca="true" t="shared" si="7" ref="C66:H66">C8+C9+C25+C32+C41</f>
        <v>23018097.401666664</v>
      </c>
      <c r="D66" s="349">
        <f t="shared" si="7"/>
        <v>2516803</v>
      </c>
      <c r="E66" s="349">
        <f t="shared" si="7"/>
        <v>499238</v>
      </c>
      <c r="F66" s="349">
        <f t="shared" si="7"/>
        <v>401595.02702000004</v>
      </c>
      <c r="G66" s="349">
        <f t="shared" si="7"/>
        <v>176896.6955</v>
      </c>
      <c r="H66" s="349">
        <f t="shared" si="7"/>
        <v>7343036.784</v>
      </c>
      <c r="I66" s="491">
        <f t="shared" si="6"/>
        <v>46376754.98652</v>
      </c>
      <c r="J66" s="492"/>
      <c r="K66" s="349">
        <f>K8+K9+K25+K32+K41</f>
        <v>712332.852</v>
      </c>
      <c r="L66" s="349">
        <f>L8+L9+L25+L32+L41</f>
        <v>1376636.9766666668</v>
      </c>
      <c r="M66" s="493">
        <f>I66+SUM(K66:L66)</f>
        <v>48465724.815186664</v>
      </c>
      <c r="N66" s="494"/>
    </row>
    <row r="67" spans="1:14" ht="20.25" customHeight="1">
      <c r="A67" s="478" t="s">
        <v>338</v>
      </c>
      <c r="B67" s="478"/>
      <c r="C67" s="478"/>
      <c r="D67" s="478"/>
      <c r="E67" s="478"/>
      <c r="F67" s="478"/>
      <c r="G67" s="478"/>
      <c r="H67" s="478"/>
      <c r="I67" s="478"/>
      <c r="J67" s="478"/>
      <c r="K67" s="478"/>
      <c r="L67" s="478"/>
      <c r="M67" s="478"/>
      <c r="N67" s="478"/>
    </row>
    <row r="68" spans="1:12" ht="10.5" customHeight="1">
      <c r="A68" s="153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</row>
    <row r="69" spans="1:12" ht="12.75" customHeight="1">
      <c r="A69" s="156"/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</row>
    <row r="70" spans="1:12" ht="12.75">
      <c r="A70" s="156"/>
      <c r="B70" s="157"/>
      <c r="C70" s="157"/>
      <c r="D70" s="157"/>
      <c r="E70" s="157"/>
      <c r="F70" s="157"/>
      <c r="G70" s="157"/>
      <c r="I70" s="157">
        <v>47880201.09266667</v>
      </c>
      <c r="J70" s="157"/>
      <c r="K70" s="157"/>
      <c r="L70" s="157"/>
    </row>
    <row r="71" spans="1:11" ht="12.75">
      <c r="A71" s="156"/>
      <c r="B71" s="274"/>
      <c r="C71" s="274"/>
      <c r="D71" s="274"/>
      <c r="E71" s="157"/>
      <c r="F71" s="157"/>
      <c r="G71" s="157"/>
      <c r="H71" s="157"/>
      <c r="I71" s="157">
        <v>407955.78702</v>
      </c>
      <c r="J71" s="157"/>
      <c r="K71" s="274"/>
    </row>
    <row r="72" ht="12.75">
      <c r="I72" s="357">
        <v>177568.41350000002</v>
      </c>
    </row>
    <row r="73" ht="12.75">
      <c r="I73" s="356">
        <f>SUM(I70:I72)</f>
        <v>48465725.29318667</v>
      </c>
    </row>
    <row r="75" ht="12.75">
      <c r="I75" s="62">
        <f>I73-M66</f>
        <v>0.4780000075697899</v>
      </c>
    </row>
  </sheetData>
  <sheetProtection/>
  <mergeCells count="15">
    <mergeCell ref="A67:N67"/>
    <mergeCell ref="H5:H6"/>
    <mergeCell ref="K5:K6"/>
    <mergeCell ref="A3:N3"/>
    <mergeCell ref="I5:J6"/>
    <mergeCell ref="L5:L6"/>
    <mergeCell ref="B5:B6"/>
    <mergeCell ref="C5:C6"/>
    <mergeCell ref="D5:D6"/>
    <mergeCell ref="E5:E6"/>
    <mergeCell ref="I66:J66"/>
    <mergeCell ref="M66:N66"/>
    <mergeCell ref="I8:J8"/>
    <mergeCell ref="A2:M2"/>
    <mergeCell ref="M5:N6"/>
  </mergeCells>
  <printOptions horizontalCentered="1" verticalCentered="1"/>
  <pageMargins left="0.75" right="0.75" top="1" bottom="1" header="0" footer="0"/>
  <pageSetup blackAndWhite="1" fitToHeight="1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showZeros="0" zoomScale="90" zoomScaleNormal="90" zoomScalePageLayoutView="0" workbookViewId="0" topLeftCell="A1">
      <pane xSplit="2" ySplit="6" topLeftCell="C7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C7" sqref="C7"/>
    </sheetView>
  </sheetViews>
  <sheetFormatPr defaultColWidth="11.50390625" defaultRowHeight="12.75"/>
  <cols>
    <col min="1" max="1" width="7.875" style="79" customWidth="1"/>
    <col min="2" max="2" width="13.50390625" style="80" customWidth="1"/>
    <col min="3" max="5" width="14.50390625" style="79" customWidth="1"/>
    <col min="6" max="6" width="12.625" style="79" customWidth="1"/>
    <col min="7" max="7" width="6.00390625" style="79" customWidth="1"/>
    <col min="8" max="9" width="13.875" style="79" customWidth="1"/>
    <col min="10" max="10" width="12.625" style="79" customWidth="1"/>
    <col min="11" max="11" width="6.00390625" style="79" customWidth="1"/>
    <col min="12" max="12" width="12.625" style="79" customWidth="1"/>
    <col min="13" max="13" width="6.00390625" style="79" customWidth="1"/>
    <col min="14" max="16384" width="11.50390625" style="79" customWidth="1"/>
  </cols>
  <sheetData>
    <row r="1" spans="1:12" s="65" customFormat="1" ht="15" customHeight="1">
      <c r="A1" s="63" t="s">
        <v>138</v>
      </c>
      <c r="B1" s="63"/>
      <c r="C1" s="64"/>
      <c r="D1" s="64"/>
      <c r="E1" s="64"/>
      <c r="F1" s="64"/>
      <c r="H1" s="64"/>
      <c r="I1" s="64"/>
      <c r="J1" s="64"/>
      <c r="L1" s="64"/>
    </row>
    <row r="2" spans="1:11" s="66" customFormat="1" ht="31.5" customHeight="1">
      <c r="A2" s="497" t="s">
        <v>341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</row>
    <row r="3" spans="1:11" s="67" customFormat="1" ht="20.25" customHeight="1">
      <c r="A3" s="498" t="s">
        <v>342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</row>
    <row r="4" spans="1:13" s="69" customFormat="1" ht="15.75" customHeight="1">
      <c r="A4" s="237"/>
      <c r="B4" s="199"/>
      <c r="C4" s="237"/>
      <c r="D4" s="237"/>
      <c r="E4" s="237"/>
      <c r="F4" s="200"/>
      <c r="G4" s="68"/>
      <c r="H4" s="237"/>
      <c r="I4" s="237"/>
      <c r="J4" s="200"/>
      <c r="K4" s="68"/>
      <c r="L4" s="200"/>
      <c r="M4" s="68" t="s">
        <v>0</v>
      </c>
    </row>
    <row r="5" spans="1:13" s="65" customFormat="1" ht="27" customHeight="1">
      <c r="A5" s="499" t="s">
        <v>303</v>
      </c>
      <c r="B5" s="500"/>
      <c r="C5" s="70" t="s">
        <v>132</v>
      </c>
      <c r="D5" s="70" t="s">
        <v>131</v>
      </c>
      <c r="E5" s="71" t="s">
        <v>231</v>
      </c>
      <c r="F5" s="473" t="s">
        <v>253</v>
      </c>
      <c r="G5" s="474"/>
      <c r="H5" s="70" t="s">
        <v>276</v>
      </c>
      <c r="I5" s="70" t="s">
        <v>275</v>
      </c>
      <c r="J5" s="475" t="s">
        <v>255</v>
      </c>
      <c r="K5" s="476"/>
      <c r="L5" s="475" t="s">
        <v>22</v>
      </c>
      <c r="M5" s="477"/>
    </row>
    <row r="6" spans="1:13" s="65" customFormat="1" ht="12" customHeight="1">
      <c r="A6" s="501"/>
      <c r="B6" s="501"/>
      <c r="C6" s="202" t="s">
        <v>133</v>
      </c>
      <c r="D6" s="201" t="s">
        <v>33</v>
      </c>
      <c r="E6" s="202" t="s">
        <v>232</v>
      </c>
      <c r="F6" s="230" t="s">
        <v>254</v>
      </c>
      <c r="G6" s="358" t="s">
        <v>256</v>
      </c>
      <c r="H6" s="201" t="s">
        <v>33</v>
      </c>
      <c r="I6" s="201" t="s">
        <v>33</v>
      </c>
      <c r="J6" s="230" t="s">
        <v>252</v>
      </c>
      <c r="K6" s="229" t="s">
        <v>257</v>
      </c>
      <c r="L6" s="39" t="s">
        <v>22</v>
      </c>
      <c r="M6" s="231" t="s">
        <v>259</v>
      </c>
    </row>
    <row r="7" spans="1:13" s="364" customFormat="1" ht="21.75" customHeight="1">
      <c r="A7" s="240" t="s">
        <v>44</v>
      </c>
      <c r="B7" s="241"/>
      <c r="C7" s="239">
        <f>SUM(C8:C10)</f>
        <v>53110</v>
      </c>
      <c r="D7" s="239">
        <f>SUM(D8:D10)</f>
        <v>297045</v>
      </c>
      <c r="E7" s="239">
        <f>SUM(E8:E10)</f>
        <v>284869</v>
      </c>
      <c r="F7" s="239">
        <f>SUM(F8:F10)</f>
        <v>635024</v>
      </c>
      <c r="G7" s="361">
        <f>F7/F$31</f>
        <v>0.020441481660333487</v>
      </c>
      <c r="H7" s="239">
        <f>SUM(H8:H10)</f>
        <v>0</v>
      </c>
      <c r="I7" s="239">
        <f>SUM(I8:I10)</f>
        <v>0</v>
      </c>
      <c r="J7" s="239">
        <f>SUM(H7:I7)</f>
        <v>0</v>
      </c>
      <c r="K7" s="362">
        <f>J7/J$31</f>
        <v>0</v>
      </c>
      <c r="L7" s="239">
        <f aca="true" t="shared" si="0" ref="L7:L20">J7+F7</f>
        <v>635024</v>
      </c>
      <c r="M7" s="363">
        <f>L7/$L31</f>
        <v>0.018982988932472574</v>
      </c>
    </row>
    <row r="8" spans="1:13" s="370" customFormat="1" ht="14.25" customHeight="1">
      <c r="A8" s="365"/>
      <c r="B8" s="366" t="s">
        <v>47</v>
      </c>
      <c r="C8" s="367">
        <v>53110</v>
      </c>
      <c r="D8" s="367">
        <v>240615</v>
      </c>
      <c r="E8" s="367">
        <v>72900</v>
      </c>
      <c r="F8" s="367">
        <f>SUM(C8:E8)</f>
        <v>366625</v>
      </c>
      <c r="G8" s="368"/>
      <c r="H8" s="367">
        <v>0</v>
      </c>
      <c r="I8" s="367">
        <v>0</v>
      </c>
      <c r="J8" s="367">
        <f>SUM(H8:I8)</f>
        <v>0</v>
      </c>
      <c r="K8" s="368"/>
      <c r="L8" s="369">
        <f t="shared" si="0"/>
        <v>366625</v>
      </c>
      <c r="M8" s="368"/>
    </row>
    <row r="9" spans="1:13" s="370" customFormat="1" ht="14.25" customHeight="1">
      <c r="A9" s="365"/>
      <c r="B9" s="366" t="s">
        <v>277</v>
      </c>
      <c r="C9" s="367">
        <v>0</v>
      </c>
      <c r="D9" s="367">
        <v>0</v>
      </c>
      <c r="E9" s="367">
        <v>211969</v>
      </c>
      <c r="F9" s="367">
        <f>SUM(C9:E9)</f>
        <v>211969</v>
      </c>
      <c r="G9" s="368"/>
      <c r="H9" s="367">
        <v>0</v>
      </c>
      <c r="I9" s="367">
        <v>0</v>
      </c>
      <c r="J9" s="367">
        <f aca="true" t="shared" si="1" ref="J9:J29">SUM(H9:I9)</f>
        <v>0</v>
      </c>
      <c r="K9" s="368"/>
      <c r="L9" s="369">
        <f t="shared" si="0"/>
        <v>211969</v>
      </c>
      <c r="M9" s="368"/>
    </row>
    <row r="10" spans="1:13" s="370" customFormat="1" ht="14.25" customHeight="1">
      <c r="A10" s="365"/>
      <c r="B10" s="366" t="s">
        <v>234</v>
      </c>
      <c r="C10" s="367">
        <v>0</v>
      </c>
      <c r="D10" s="367">
        <v>56430</v>
      </c>
      <c r="E10" s="367">
        <v>0</v>
      </c>
      <c r="F10" s="367">
        <f>SUM(C10:E10)</f>
        <v>56430</v>
      </c>
      <c r="G10" s="368"/>
      <c r="H10" s="369"/>
      <c r="I10" s="369"/>
      <c r="J10" s="367">
        <f t="shared" si="1"/>
        <v>0</v>
      </c>
      <c r="K10" s="368"/>
      <c r="L10" s="369">
        <f t="shared" si="0"/>
        <v>56430</v>
      </c>
      <c r="M10" s="368"/>
    </row>
    <row r="11" spans="1:13" s="364" customFormat="1" ht="21.75" customHeight="1">
      <c r="A11" s="242" t="s">
        <v>306</v>
      </c>
      <c r="B11" s="243"/>
      <c r="C11" s="244">
        <f>C12</f>
        <v>17737</v>
      </c>
      <c r="D11" s="244">
        <f>D12</f>
        <v>0</v>
      </c>
      <c r="E11" s="244">
        <f>E12</f>
        <v>0</v>
      </c>
      <c r="F11" s="244">
        <f>F12</f>
        <v>17737</v>
      </c>
      <c r="G11" s="361">
        <f>F11/F$31</f>
        <v>0.0005709556807448774</v>
      </c>
      <c r="H11" s="73">
        <f>SUM(H12)</f>
        <v>0</v>
      </c>
      <c r="I11" s="73">
        <f>SUM(I12)</f>
        <v>0</v>
      </c>
      <c r="J11" s="73">
        <f>SUM(H11:I11)</f>
        <v>0</v>
      </c>
      <c r="K11" s="371">
        <f>J11/J$31</f>
        <v>0</v>
      </c>
      <c r="L11" s="73">
        <f>J11+F11</f>
        <v>17737</v>
      </c>
      <c r="M11" s="361">
        <f>L11/L$31</f>
        <v>0.0005302181881240174</v>
      </c>
    </row>
    <row r="12" spans="1:13" s="370" customFormat="1" ht="14.25" customHeight="1">
      <c r="A12" s="365"/>
      <c r="B12" s="366" t="s">
        <v>364</v>
      </c>
      <c r="C12" s="367">
        <v>17737</v>
      </c>
      <c r="D12" s="367">
        <v>0</v>
      </c>
      <c r="E12" s="367">
        <v>0</v>
      </c>
      <c r="F12" s="367">
        <f>SUM(C12:E12)</f>
        <v>17737</v>
      </c>
      <c r="G12" s="372"/>
      <c r="H12" s="369">
        <v>0</v>
      </c>
      <c r="I12" s="369">
        <v>0</v>
      </c>
      <c r="J12" s="367">
        <f t="shared" si="1"/>
        <v>0</v>
      </c>
      <c r="K12" s="372"/>
      <c r="L12" s="369">
        <f>J12+F12</f>
        <v>17737</v>
      </c>
      <c r="M12" s="372"/>
    </row>
    <row r="13" spans="1:13" s="364" customFormat="1" ht="21.75" customHeight="1">
      <c r="A13" s="242" t="s">
        <v>51</v>
      </c>
      <c r="B13" s="243"/>
      <c r="C13" s="244">
        <f>C14</f>
        <v>0</v>
      </c>
      <c r="D13" s="244">
        <f>D14</f>
        <v>607367</v>
      </c>
      <c r="E13" s="244">
        <f>E14</f>
        <v>0</v>
      </c>
      <c r="F13" s="244">
        <f>F14</f>
        <v>607367</v>
      </c>
      <c r="G13" s="361">
        <f>F13/F$31</f>
        <v>0.0195512002563553</v>
      </c>
      <c r="H13" s="73">
        <f>SUM(H14)</f>
        <v>0</v>
      </c>
      <c r="I13" s="73">
        <f>SUM(I14)</f>
        <v>0</v>
      </c>
      <c r="J13" s="73">
        <f>SUM(H13:I13)</f>
        <v>0</v>
      </c>
      <c r="K13" s="371">
        <f>J13/J$31</f>
        <v>0</v>
      </c>
      <c r="L13" s="73">
        <f t="shared" si="0"/>
        <v>607367</v>
      </c>
      <c r="M13" s="361">
        <f>L13/L$31</f>
        <v>0.01815622880229577</v>
      </c>
    </row>
    <row r="14" spans="1:13" s="370" customFormat="1" ht="14.25" customHeight="1">
      <c r="A14" s="365"/>
      <c r="B14" s="366" t="s">
        <v>45</v>
      </c>
      <c r="C14" s="367">
        <v>0</v>
      </c>
      <c r="D14" s="367">
        <v>607367</v>
      </c>
      <c r="E14" s="367">
        <v>0</v>
      </c>
      <c r="F14" s="367">
        <f>SUM(C14:E14)</f>
        <v>607367</v>
      </c>
      <c r="G14" s="372"/>
      <c r="H14" s="369">
        <v>0</v>
      </c>
      <c r="I14" s="369">
        <v>0</v>
      </c>
      <c r="J14" s="367">
        <f t="shared" si="1"/>
        <v>0</v>
      </c>
      <c r="K14" s="372"/>
      <c r="L14" s="369">
        <f t="shared" si="0"/>
        <v>607367</v>
      </c>
      <c r="M14" s="372"/>
    </row>
    <row r="15" spans="1:13" s="364" customFormat="1" ht="21.75" customHeight="1">
      <c r="A15" s="72" t="s">
        <v>52</v>
      </c>
      <c r="B15" s="243"/>
      <c r="C15" s="73">
        <f>SUM(C16:C18)</f>
        <v>0</v>
      </c>
      <c r="D15" s="73">
        <f>SUM(D16:D18)</f>
        <v>4972903.4399999995</v>
      </c>
      <c r="E15" s="73">
        <f>SUM(E16:E18)</f>
        <v>160303.87</v>
      </c>
      <c r="F15" s="73">
        <f>SUM(F16:F18)</f>
        <v>5133207.31</v>
      </c>
      <c r="G15" s="361">
        <f>F15/F$31</f>
        <v>0.16523842104559006</v>
      </c>
      <c r="H15" s="73">
        <f>SUM(H16:H18)</f>
        <v>10282</v>
      </c>
      <c r="I15" s="73">
        <f>SUM(I16:I18)</f>
        <v>0</v>
      </c>
      <c r="J15" s="73">
        <f>SUM(H15:I15)</f>
        <v>10282</v>
      </c>
      <c r="K15" s="371">
        <f>J15/J$31</f>
        <v>0.0060881131623232</v>
      </c>
      <c r="L15" s="73">
        <f t="shared" si="0"/>
        <v>5143489.31</v>
      </c>
      <c r="M15" s="361">
        <f>L15/L$31</f>
        <v>0.15375607952773593</v>
      </c>
    </row>
    <row r="16" spans="1:13" s="370" customFormat="1" ht="14.25" customHeight="1">
      <c r="A16" s="365"/>
      <c r="B16" s="366" t="s">
        <v>235</v>
      </c>
      <c r="C16" s="367">
        <v>0</v>
      </c>
      <c r="D16" s="367">
        <v>2354358</v>
      </c>
      <c r="E16" s="367">
        <v>0</v>
      </c>
      <c r="F16" s="367">
        <f>SUM(C16:E16)</f>
        <v>2354358</v>
      </c>
      <c r="G16" s="368"/>
      <c r="H16" s="369"/>
      <c r="I16" s="369"/>
      <c r="J16" s="367">
        <f t="shared" si="1"/>
        <v>0</v>
      </c>
      <c r="K16" s="368"/>
      <c r="L16" s="369">
        <f t="shared" si="0"/>
        <v>2354358</v>
      </c>
      <c r="M16" s="368"/>
    </row>
    <row r="17" spans="1:13" s="370" customFormat="1" ht="14.25" customHeight="1">
      <c r="A17" s="365"/>
      <c r="B17" s="366" t="s">
        <v>264</v>
      </c>
      <c r="C17" s="367">
        <v>0</v>
      </c>
      <c r="D17" s="367">
        <v>0</v>
      </c>
      <c r="E17" s="367">
        <v>160303.87</v>
      </c>
      <c r="F17" s="367">
        <f>SUM(C17:E17)</f>
        <v>160303.87</v>
      </c>
      <c r="G17" s="368"/>
      <c r="H17" s="369"/>
      <c r="I17" s="369"/>
      <c r="J17" s="367">
        <f t="shared" si="1"/>
        <v>0</v>
      </c>
      <c r="K17" s="368"/>
      <c r="L17" s="369">
        <f t="shared" si="0"/>
        <v>160303.87</v>
      </c>
      <c r="M17" s="368"/>
    </row>
    <row r="18" spans="1:13" s="370" customFormat="1" ht="14.25" customHeight="1">
      <c r="A18" s="365"/>
      <c r="B18" s="366" t="s">
        <v>213</v>
      </c>
      <c r="C18" s="367">
        <v>0</v>
      </c>
      <c r="D18" s="367">
        <v>2618545.4399999995</v>
      </c>
      <c r="E18" s="367">
        <v>0</v>
      </c>
      <c r="F18" s="367">
        <f>SUM(C18:E18)</f>
        <v>2618545.4399999995</v>
      </c>
      <c r="G18" s="368"/>
      <c r="H18" s="369">
        <v>10282</v>
      </c>
      <c r="I18" s="369"/>
      <c r="J18" s="367">
        <f t="shared" si="1"/>
        <v>10282</v>
      </c>
      <c r="K18" s="368"/>
      <c r="L18" s="369">
        <f t="shared" si="0"/>
        <v>2628827.4399999995</v>
      </c>
      <c r="M18" s="368"/>
    </row>
    <row r="19" spans="1:13" s="364" customFormat="1" ht="21.75" customHeight="1">
      <c r="A19" s="242" t="s">
        <v>135</v>
      </c>
      <c r="B19" s="243"/>
      <c r="C19" s="73">
        <f>SUM(C20:C29)</f>
        <v>507672.4</v>
      </c>
      <c r="D19" s="73">
        <f>SUM(D20:D29)</f>
        <v>24164450.780333333</v>
      </c>
      <c r="E19" s="73">
        <f>SUM(E20:E29)</f>
        <v>0</v>
      </c>
      <c r="F19" s="73">
        <f>SUM(F20:F29)</f>
        <v>24672123.180333335</v>
      </c>
      <c r="G19" s="361">
        <f>F19/F$31</f>
        <v>0.7941979413569763</v>
      </c>
      <c r="H19" s="73">
        <f>SUM(H20:H29)</f>
        <v>1168057.23</v>
      </c>
      <c r="I19" s="73">
        <f>SUM(I20:I29)</f>
        <v>510525.567</v>
      </c>
      <c r="J19" s="73">
        <f>SUM(H19:I19)</f>
        <v>1678582.797</v>
      </c>
      <c r="K19" s="371">
        <f>J19/J$31</f>
        <v>0.9939118868376768</v>
      </c>
      <c r="L19" s="73">
        <f t="shared" si="0"/>
        <v>26350705.977333333</v>
      </c>
      <c r="M19" s="361">
        <f>L19/L$31</f>
        <v>0.7877106375988271</v>
      </c>
    </row>
    <row r="20" spans="1:13" s="370" customFormat="1" ht="14.25" customHeight="1">
      <c r="A20" s="365"/>
      <c r="B20" s="366" t="s">
        <v>57</v>
      </c>
      <c r="C20" s="367">
        <v>0</v>
      </c>
      <c r="D20" s="367">
        <v>1210193</v>
      </c>
      <c r="E20" s="367">
        <v>0</v>
      </c>
      <c r="F20" s="367">
        <f aca="true" t="shared" si="2" ref="F20:F29">SUM(C20:E20)</f>
        <v>1210193</v>
      </c>
      <c r="G20" s="368"/>
      <c r="H20" s="367">
        <v>0</v>
      </c>
      <c r="I20" s="367">
        <v>0</v>
      </c>
      <c r="J20" s="367">
        <f t="shared" si="1"/>
        <v>0</v>
      </c>
      <c r="K20" s="368"/>
      <c r="L20" s="369">
        <f t="shared" si="0"/>
        <v>1210193</v>
      </c>
      <c r="M20" s="368"/>
    </row>
    <row r="21" spans="1:13" s="370" customFormat="1" ht="14.25" customHeight="1">
      <c r="A21" s="365"/>
      <c r="B21" s="366" t="s">
        <v>262</v>
      </c>
      <c r="C21" s="367">
        <v>77635</v>
      </c>
      <c r="D21" s="367">
        <v>909767</v>
      </c>
      <c r="E21" s="367">
        <v>0</v>
      </c>
      <c r="F21" s="367">
        <f t="shared" si="2"/>
        <v>987402</v>
      </c>
      <c r="G21" s="368"/>
      <c r="H21" s="367">
        <v>0</v>
      </c>
      <c r="I21" s="367">
        <v>0</v>
      </c>
      <c r="J21" s="367">
        <f t="shared" si="1"/>
        <v>0</v>
      </c>
      <c r="K21" s="368"/>
      <c r="L21" s="369">
        <f aca="true" t="shared" si="3" ref="L21:L29">J21+F21</f>
        <v>987402</v>
      </c>
      <c r="M21" s="368"/>
    </row>
    <row r="22" spans="1:13" s="370" customFormat="1" ht="14.25" customHeight="1">
      <c r="A22" s="365"/>
      <c r="B22" s="366" t="s">
        <v>58</v>
      </c>
      <c r="C22" s="367">
        <v>0</v>
      </c>
      <c r="D22" s="367">
        <v>1265690.1199999999</v>
      </c>
      <c r="E22" s="367">
        <v>0</v>
      </c>
      <c r="F22" s="367">
        <f t="shared" si="2"/>
        <v>1265690.1199999999</v>
      </c>
      <c r="G22" s="368"/>
      <c r="H22" s="367">
        <v>552452.03</v>
      </c>
      <c r="I22" s="367">
        <v>510525.567</v>
      </c>
      <c r="J22" s="367">
        <f t="shared" si="1"/>
        <v>1062977.597</v>
      </c>
      <c r="K22" s="368"/>
      <c r="L22" s="369">
        <f t="shared" si="3"/>
        <v>2328667.717</v>
      </c>
      <c r="M22" s="368"/>
    </row>
    <row r="23" spans="1:13" s="370" customFormat="1" ht="14.25" customHeight="1">
      <c r="A23" s="365"/>
      <c r="B23" s="366" t="s">
        <v>291</v>
      </c>
      <c r="C23" s="367">
        <v>0</v>
      </c>
      <c r="D23" s="367">
        <v>4835504.359999999</v>
      </c>
      <c r="E23" s="367">
        <v>0</v>
      </c>
      <c r="F23" s="367">
        <f t="shared" si="2"/>
        <v>4835504.359999999</v>
      </c>
      <c r="G23" s="368"/>
      <c r="H23" s="367">
        <v>0</v>
      </c>
      <c r="I23" s="367">
        <v>0</v>
      </c>
      <c r="J23" s="367">
        <f t="shared" si="1"/>
        <v>0</v>
      </c>
      <c r="K23" s="368"/>
      <c r="L23" s="369">
        <f t="shared" si="3"/>
        <v>4835504.359999999</v>
      </c>
      <c r="M23" s="368"/>
    </row>
    <row r="24" spans="1:13" s="370" customFormat="1" ht="14.25" customHeight="1">
      <c r="A24" s="365"/>
      <c r="B24" s="366" t="s">
        <v>136</v>
      </c>
      <c r="C24" s="367">
        <v>0</v>
      </c>
      <c r="D24" s="367">
        <v>2904217</v>
      </c>
      <c r="E24" s="367">
        <v>0</v>
      </c>
      <c r="F24" s="367">
        <f t="shared" si="2"/>
        <v>2904217</v>
      </c>
      <c r="G24" s="368"/>
      <c r="H24" s="367">
        <v>0</v>
      </c>
      <c r="I24" s="367">
        <v>0</v>
      </c>
      <c r="J24" s="367">
        <f t="shared" si="1"/>
        <v>0</v>
      </c>
      <c r="K24" s="368"/>
      <c r="L24" s="369">
        <f t="shared" si="3"/>
        <v>2904217</v>
      </c>
      <c r="M24" s="368"/>
    </row>
    <row r="25" spans="1:13" s="370" customFormat="1" ht="14.25" customHeight="1">
      <c r="A25" s="365"/>
      <c r="B25" s="366" t="s">
        <v>59</v>
      </c>
      <c r="C25" s="367">
        <v>189100.4</v>
      </c>
      <c r="D25" s="367">
        <v>6630837.737000001</v>
      </c>
      <c r="E25" s="367">
        <v>0</v>
      </c>
      <c r="F25" s="367">
        <f t="shared" si="2"/>
        <v>6819938.137000001</v>
      </c>
      <c r="G25" s="368"/>
      <c r="H25" s="367">
        <v>552869.2000000001</v>
      </c>
      <c r="I25" s="367">
        <v>0</v>
      </c>
      <c r="J25" s="367">
        <f t="shared" si="1"/>
        <v>552869.2000000001</v>
      </c>
      <c r="K25" s="368"/>
      <c r="L25" s="369">
        <f t="shared" si="3"/>
        <v>7372807.337000001</v>
      </c>
      <c r="M25" s="368"/>
    </row>
    <row r="26" spans="1:13" s="370" customFormat="1" ht="14.25" customHeight="1">
      <c r="A26" s="365"/>
      <c r="B26" s="366" t="s">
        <v>365</v>
      </c>
      <c r="C26" s="367">
        <v>0</v>
      </c>
      <c r="D26" s="367">
        <v>1833685.8333333335</v>
      </c>
      <c r="E26" s="367">
        <v>0</v>
      </c>
      <c r="F26" s="367">
        <f t="shared" si="2"/>
        <v>1833685.8333333335</v>
      </c>
      <c r="G26" s="368"/>
      <c r="H26" s="367">
        <v>53700</v>
      </c>
      <c r="I26" s="367">
        <v>0</v>
      </c>
      <c r="J26" s="367">
        <f t="shared" si="1"/>
        <v>53700</v>
      </c>
      <c r="K26" s="368"/>
      <c r="L26" s="369">
        <f t="shared" si="3"/>
        <v>1887385.8333333335</v>
      </c>
      <c r="M26" s="368"/>
    </row>
    <row r="27" spans="1:13" s="370" customFormat="1" ht="14.25" customHeight="1">
      <c r="A27" s="365"/>
      <c r="B27" s="366" t="s">
        <v>309</v>
      </c>
      <c r="C27" s="367">
        <v>0</v>
      </c>
      <c r="D27" s="367">
        <v>1442689</v>
      </c>
      <c r="E27" s="367">
        <v>0</v>
      </c>
      <c r="F27" s="367">
        <f t="shared" si="2"/>
        <v>1442689</v>
      </c>
      <c r="G27" s="368"/>
      <c r="H27" s="367">
        <v>0</v>
      </c>
      <c r="I27" s="367">
        <v>0</v>
      </c>
      <c r="J27" s="367">
        <f t="shared" si="1"/>
        <v>0</v>
      </c>
      <c r="K27" s="368"/>
      <c r="L27" s="369">
        <f t="shared" si="3"/>
        <v>1442689</v>
      </c>
      <c r="M27" s="368"/>
    </row>
    <row r="28" spans="1:13" s="370" customFormat="1" ht="14.25" customHeight="1">
      <c r="A28" s="365"/>
      <c r="B28" s="366" t="s">
        <v>56</v>
      </c>
      <c r="C28" s="367">
        <v>240937</v>
      </c>
      <c r="D28" s="367">
        <v>3056118.73</v>
      </c>
      <c r="E28" s="367">
        <v>0</v>
      </c>
      <c r="F28" s="367">
        <f>SUM(C28:E28)</f>
        <v>3297055.73</v>
      </c>
      <c r="G28" s="368"/>
      <c r="H28" s="367">
        <v>0</v>
      </c>
      <c r="I28" s="367">
        <v>0</v>
      </c>
      <c r="J28" s="367">
        <f t="shared" si="1"/>
        <v>0</v>
      </c>
      <c r="K28" s="368"/>
      <c r="L28" s="369">
        <f>J28+F28</f>
        <v>3297055.73</v>
      </c>
      <c r="M28" s="368"/>
    </row>
    <row r="29" spans="1:13" s="370" customFormat="1" ht="14.25" customHeight="1">
      <c r="A29" s="365"/>
      <c r="B29" s="366" t="s">
        <v>366</v>
      </c>
      <c r="C29" s="367">
        <v>0</v>
      </c>
      <c r="D29" s="367">
        <v>75748</v>
      </c>
      <c r="E29" s="367">
        <v>0</v>
      </c>
      <c r="F29" s="367">
        <f t="shared" si="2"/>
        <v>75748</v>
      </c>
      <c r="G29" s="368"/>
      <c r="H29" s="367">
        <v>9036</v>
      </c>
      <c r="I29" s="367">
        <v>0</v>
      </c>
      <c r="J29" s="367">
        <f t="shared" si="1"/>
        <v>9036</v>
      </c>
      <c r="K29" s="368"/>
      <c r="L29" s="369">
        <f t="shared" si="3"/>
        <v>84784</v>
      </c>
      <c r="M29" s="368"/>
    </row>
    <row r="30" spans="1:13" s="375" customFormat="1" ht="8.25" customHeight="1">
      <c r="A30" s="373"/>
      <c r="B30" s="373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</row>
    <row r="31" spans="1:13" s="78" customFormat="1" ht="18.75" customHeight="1">
      <c r="A31" s="376" t="s">
        <v>1</v>
      </c>
      <c r="B31" s="377"/>
      <c r="C31" s="341">
        <f>SUM(C19+C15+C13+C7+C11)</f>
        <v>578519.4</v>
      </c>
      <c r="D31" s="341">
        <f>SUM(D19+D15+D13+D7+D11)</f>
        <v>30041766.22033333</v>
      </c>
      <c r="E31" s="341">
        <f>SUM(E19+E15+E13+E7+E11)</f>
        <v>445172.87</v>
      </c>
      <c r="F31" s="341">
        <f>SUM(F19+F15+F13+F7+F11)</f>
        <v>31065458.490333334</v>
      </c>
      <c r="G31" s="341"/>
      <c r="H31" s="341">
        <f>SUM(H19+H15+H13+H7+H11)</f>
        <v>1178339.23</v>
      </c>
      <c r="I31" s="341">
        <f>SUM(I19+I15+I13+I7+I11)</f>
        <v>510525.567</v>
      </c>
      <c r="J31" s="341">
        <f>SUM(J19+J15+J13+J7+J11)</f>
        <v>1688864.797</v>
      </c>
      <c r="K31" s="341"/>
      <c r="L31" s="341">
        <f>J31+F31+697942.9632</f>
        <v>33452266.25053333</v>
      </c>
      <c r="M31" s="341" t="s">
        <v>318</v>
      </c>
    </row>
    <row r="32" spans="1:13" s="74" customFormat="1" ht="21" customHeight="1">
      <c r="A32" s="75" t="s">
        <v>137</v>
      </c>
      <c r="B32" s="75"/>
      <c r="C32" s="76">
        <f>C19+C15</f>
        <v>507672.4</v>
      </c>
      <c r="D32" s="76">
        <f>D19+D15</f>
        <v>29137354.22033333</v>
      </c>
      <c r="E32" s="76">
        <f>E19+E15</f>
        <v>160303.87</v>
      </c>
      <c r="F32" s="76">
        <f>F19+F15</f>
        <v>29805330.490333334</v>
      </c>
      <c r="G32" s="77"/>
      <c r="H32" s="76">
        <f>H19+H15</f>
        <v>1178339.23</v>
      </c>
      <c r="I32" s="76">
        <f>I19+I15</f>
        <v>510525.567</v>
      </c>
      <c r="J32" s="76">
        <f>J19+J15</f>
        <v>1688864.797</v>
      </c>
      <c r="K32" s="77"/>
      <c r="L32" s="76">
        <f>L19+L15</f>
        <v>31494195.287333332</v>
      </c>
      <c r="M32" s="77"/>
    </row>
    <row r="33" spans="1:13" s="360" customFormat="1" ht="18" customHeight="1">
      <c r="A33" s="359" t="s">
        <v>134</v>
      </c>
      <c r="B33" s="359"/>
      <c r="C33" s="378">
        <f>C32/C31</f>
        <v>0.8775373824974582</v>
      </c>
      <c r="D33" s="378">
        <f>D32/D31</f>
        <v>0.9698948459499075</v>
      </c>
      <c r="E33" s="378">
        <f>E32/E31</f>
        <v>0.36009352950910956</v>
      </c>
      <c r="F33" s="378">
        <f>F32/F31</f>
        <v>0.9594363624025664</v>
      </c>
      <c r="G33" s="379"/>
      <c r="H33" s="378">
        <f>H32/H31</f>
        <v>1</v>
      </c>
      <c r="I33" s="378">
        <f>I32/I31</f>
        <v>1</v>
      </c>
      <c r="J33" s="378">
        <f>J32/J31</f>
        <v>1</v>
      </c>
      <c r="K33" s="379"/>
      <c r="L33" s="378">
        <f>L32/L31</f>
        <v>0.9414667171265629</v>
      </c>
      <c r="M33" s="379"/>
    </row>
    <row r="34" spans="1:13" ht="27.75" customHeight="1">
      <c r="A34" s="478" t="s">
        <v>367</v>
      </c>
      <c r="B34" s="478"/>
      <c r="C34" s="478"/>
      <c r="D34" s="478"/>
      <c r="E34" s="478"/>
      <c r="F34" s="478"/>
      <c r="G34" s="478"/>
      <c r="H34" s="478"/>
      <c r="I34" s="478"/>
      <c r="J34" s="478"/>
      <c r="K34" s="478"/>
      <c r="L34" s="478"/>
      <c r="M34" s="478"/>
    </row>
    <row r="37" ht="12.75">
      <c r="F37" s="254"/>
    </row>
    <row r="40" ht="12.75">
      <c r="L40" s="79">
        <v>697942.9632</v>
      </c>
    </row>
  </sheetData>
  <sheetProtection/>
  <mergeCells count="7">
    <mergeCell ref="A34:M34"/>
    <mergeCell ref="A5:B6"/>
    <mergeCell ref="F5:G5"/>
    <mergeCell ref="J5:K5"/>
    <mergeCell ref="A2:K2"/>
    <mergeCell ref="A3:K3"/>
    <mergeCell ref="L5:M5"/>
  </mergeCells>
  <printOptions horizontalCentered="1" verticalCentered="1"/>
  <pageMargins left="0.75" right="0.75" top="1" bottom="1" header="0" footer="0"/>
  <pageSetup blackAndWhite="1"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showGridLines="0" showZeros="0" zoomScalePageLayoutView="0" workbookViewId="0" topLeftCell="A1">
      <selection activeCell="A1" sqref="A1"/>
    </sheetView>
  </sheetViews>
  <sheetFormatPr defaultColWidth="11.50390625" defaultRowHeight="12.75"/>
  <cols>
    <col min="1" max="1" width="3.875" style="83" customWidth="1"/>
    <col min="2" max="2" width="13.875" style="83" customWidth="1"/>
    <col min="3" max="6" width="10.50390625" style="82" customWidth="1"/>
    <col min="7" max="7" width="9.625" style="82" customWidth="1"/>
    <col min="8" max="9" width="10.50390625" style="82" customWidth="1"/>
    <col min="10" max="11" width="9.50390625" style="82" customWidth="1"/>
    <col min="12" max="16384" width="11.50390625" style="83" customWidth="1"/>
  </cols>
  <sheetData>
    <row r="1" spans="1:2" ht="12" customHeight="1">
      <c r="A1" s="81" t="s">
        <v>327</v>
      </c>
      <c r="B1" s="81"/>
    </row>
    <row r="2" spans="1:11" s="182" customFormat="1" ht="17.25" customHeight="1">
      <c r="A2" s="502" t="s">
        <v>344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</row>
    <row r="3" spans="1:11" s="183" customFormat="1" ht="12" customHeight="1">
      <c r="A3" s="503" t="s">
        <v>345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</row>
    <row r="4" spans="1:11" s="186" customFormat="1" ht="12" customHeight="1">
      <c r="A4" s="184"/>
      <c r="B4" s="184"/>
      <c r="C4" s="184"/>
      <c r="D4" s="184"/>
      <c r="E4" s="184"/>
      <c r="F4" s="184"/>
      <c r="G4" s="185"/>
      <c r="H4" s="184"/>
      <c r="I4" s="184"/>
      <c r="J4" s="185"/>
      <c r="K4" s="185" t="s">
        <v>0</v>
      </c>
    </row>
    <row r="5" spans="1:11" ht="24.75" customHeight="1">
      <c r="A5" s="187" t="s">
        <v>65</v>
      </c>
      <c r="B5" s="187"/>
      <c r="C5" s="188" t="s">
        <v>132</v>
      </c>
      <c r="D5" s="188" t="s">
        <v>131</v>
      </c>
      <c r="E5" s="188" t="s">
        <v>238</v>
      </c>
      <c r="F5" s="188" t="s">
        <v>231</v>
      </c>
      <c r="G5" s="310" t="s">
        <v>253</v>
      </c>
      <c r="H5" s="258" t="s">
        <v>276</v>
      </c>
      <c r="I5" s="258" t="s">
        <v>275</v>
      </c>
      <c r="J5" s="310" t="s">
        <v>266</v>
      </c>
      <c r="K5" s="189" t="s">
        <v>1</v>
      </c>
    </row>
    <row r="6" spans="1:11" s="186" customFormat="1" ht="12" customHeight="1">
      <c r="A6" s="190" t="s">
        <v>66</v>
      </c>
      <c r="B6" s="190"/>
      <c r="C6" s="191" t="s">
        <v>133</v>
      </c>
      <c r="D6" s="191" t="s">
        <v>139</v>
      </c>
      <c r="E6" s="210" t="s">
        <v>247</v>
      </c>
      <c r="F6" s="191" t="s">
        <v>232</v>
      </c>
      <c r="G6" s="311" t="s">
        <v>254</v>
      </c>
      <c r="H6" s="313" t="s">
        <v>33</v>
      </c>
      <c r="I6" s="314" t="s">
        <v>33</v>
      </c>
      <c r="J6" s="311" t="s">
        <v>252</v>
      </c>
      <c r="K6" s="192" t="s">
        <v>22</v>
      </c>
    </row>
    <row r="7" spans="1:11" ht="10.5" customHeight="1">
      <c r="A7" s="193" t="s">
        <v>67</v>
      </c>
      <c r="B7" s="193"/>
      <c r="C7" s="194">
        <f aca="true" t="shared" si="0" ref="C7:I7">SUM(C8:C10)</f>
        <v>0</v>
      </c>
      <c r="D7" s="194">
        <f t="shared" si="0"/>
        <v>19826</v>
      </c>
      <c r="E7" s="194">
        <f t="shared" si="0"/>
        <v>369159</v>
      </c>
      <c r="F7" s="194">
        <f t="shared" si="0"/>
        <v>384754.86</v>
      </c>
      <c r="G7" s="462">
        <f t="shared" si="0"/>
        <v>773739.86</v>
      </c>
      <c r="H7" s="194">
        <f t="shared" si="0"/>
        <v>0</v>
      </c>
      <c r="I7" s="194">
        <f t="shared" si="0"/>
        <v>0</v>
      </c>
      <c r="J7" s="462">
        <f>I7+H7</f>
        <v>0</v>
      </c>
      <c r="K7" s="194">
        <f>J7+G7</f>
        <v>773739.86</v>
      </c>
    </row>
    <row r="8" spans="2:11" s="179" customFormat="1" ht="9.75" customHeight="1">
      <c r="B8" s="179" t="s">
        <v>68</v>
      </c>
      <c r="C8" s="180">
        <v>0</v>
      </c>
      <c r="D8" s="180">
        <v>0</v>
      </c>
      <c r="E8" s="180">
        <v>364828</v>
      </c>
      <c r="F8" s="180">
        <v>384754.86</v>
      </c>
      <c r="G8" s="463">
        <f>SUM(C8:F8)</f>
        <v>749582.86</v>
      </c>
      <c r="H8" s="180"/>
      <c r="I8" s="180"/>
      <c r="J8" s="463">
        <v>0</v>
      </c>
      <c r="K8" s="82">
        <f>G8+H8+I8</f>
        <v>749582.86</v>
      </c>
    </row>
    <row r="9" spans="2:11" s="179" customFormat="1" ht="9.75" customHeight="1">
      <c r="B9" s="179" t="s">
        <v>70</v>
      </c>
      <c r="C9" s="180"/>
      <c r="D9" s="180"/>
      <c r="E9" s="180">
        <v>780</v>
      </c>
      <c r="F9" s="180"/>
      <c r="G9" s="463">
        <f>SUM(C9:F9)</f>
        <v>780</v>
      </c>
      <c r="H9" s="180"/>
      <c r="I9" s="180"/>
      <c r="J9" s="463">
        <v>0</v>
      </c>
      <c r="K9" s="82">
        <f aca="true" t="shared" si="1" ref="K9:K74">G9+H9+I9</f>
        <v>780</v>
      </c>
    </row>
    <row r="10" spans="2:11" s="179" customFormat="1" ht="9.75" customHeight="1">
      <c r="B10" s="179" t="s">
        <v>69</v>
      </c>
      <c r="C10" s="180">
        <v>0</v>
      </c>
      <c r="D10" s="180">
        <v>19826</v>
      </c>
      <c r="E10" s="180">
        <v>3551</v>
      </c>
      <c r="F10" s="180">
        <v>0</v>
      </c>
      <c r="G10" s="463">
        <f>SUM(C10:F10)</f>
        <v>23377</v>
      </c>
      <c r="H10" s="180"/>
      <c r="I10" s="180"/>
      <c r="J10" s="463">
        <v>0</v>
      </c>
      <c r="K10" s="82">
        <f t="shared" si="1"/>
        <v>23377</v>
      </c>
    </row>
    <row r="11" spans="1:11" ht="10.5" customHeight="1">
      <c r="A11" s="193" t="s">
        <v>220</v>
      </c>
      <c r="B11" s="193"/>
      <c r="C11" s="194">
        <f aca="true" t="shared" si="2" ref="C11:I11">SUM(C12:C21)</f>
        <v>17800</v>
      </c>
      <c r="D11" s="194">
        <f t="shared" si="2"/>
        <v>963618.7916666666</v>
      </c>
      <c r="E11" s="194">
        <f t="shared" si="2"/>
        <v>322453</v>
      </c>
      <c r="F11" s="194">
        <f t="shared" si="2"/>
        <v>60418.01</v>
      </c>
      <c r="G11" s="464">
        <f t="shared" si="2"/>
        <v>1364289.8016666665</v>
      </c>
      <c r="H11" s="194">
        <f t="shared" si="2"/>
        <v>415203.50499999995</v>
      </c>
      <c r="I11" s="194">
        <f t="shared" si="2"/>
        <v>480180.657</v>
      </c>
      <c r="J11" s="464">
        <f>I11+H11</f>
        <v>895384.162</v>
      </c>
      <c r="K11" s="194">
        <f>J11+G11</f>
        <v>2259673.9636666663</v>
      </c>
    </row>
    <row r="12" spans="2:11" s="179" customFormat="1" ht="9.75" customHeight="1">
      <c r="B12" s="179" t="s">
        <v>74</v>
      </c>
      <c r="C12" s="180"/>
      <c r="D12" s="180"/>
      <c r="E12" s="180">
        <v>300295</v>
      </c>
      <c r="F12" s="180"/>
      <c r="G12" s="463">
        <f aca="true" t="shared" si="3" ref="G12:G21">SUM(C12:F12)</f>
        <v>300295</v>
      </c>
      <c r="H12" s="180"/>
      <c r="I12" s="180"/>
      <c r="J12" s="466"/>
      <c r="K12" s="82">
        <f t="shared" si="1"/>
        <v>300295</v>
      </c>
    </row>
    <row r="13" spans="2:11" s="179" customFormat="1" ht="9.75" customHeight="1">
      <c r="B13" s="179" t="s">
        <v>156</v>
      </c>
      <c r="C13" s="180">
        <v>17800</v>
      </c>
      <c r="D13" s="180">
        <v>282226.08166666667</v>
      </c>
      <c r="E13" s="180">
        <v>19399</v>
      </c>
      <c r="F13" s="180">
        <v>40502.01</v>
      </c>
      <c r="G13" s="463">
        <f t="shared" si="3"/>
        <v>359927.0916666667</v>
      </c>
      <c r="H13" s="180">
        <v>178733.615</v>
      </c>
      <c r="I13" s="180">
        <v>35205.130000000005</v>
      </c>
      <c r="J13" s="466"/>
      <c r="K13" s="82">
        <f t="shared" si="1"/>
        <v>573865.8366666667</v>
      </c>
    </row>
    <row r="14" spans="2:11" s="179" customFormat="1" ht="9.75" customHeight="1">
      <c r="B14" s="179" t="s">
        <v>140</v>
      </c>
      <c r="C14" s="180">
        <v>0</v>
      </c>
      <c r="D14" s="180">
        <v>15350</v>
      </c>
      <c r="E14" s="180">
        <v>69</v>
      </c>
      <c r="F14" s="180">
        <v>0</v>
      </c>
      <c r="G14" s="463">
        <f t="shared" si="3"/>
        <v>15419</v>
      </c>
      <c r="H14" s="180">
        <v>2746.545</v>
      </c>
      <c r="I14" s="180">
        <v>190846.247</v>
      </c>
      <c r="J14" s="466"/>
      <c r="K14" s="82">
        <f t="shared" si="1"/>
        <v>209011.79200000002</v>
      </c>
    </row>
    <row r="15" spans="2:11" s="179" customFormat="1" ht="9.75" customHeight="1">
      <c r="B15" s="179" t="s">
        <v>77</v>
      </c>
      <c r="C15" s="180"/>
      <c r="D15" s="180"/>
      <c r="E15" s="180">
        <v>70</v>
      </c>
      <c r="F15" s="180"/>
      <c r="G15" s="463">
        <f t="shared" si="3"/>
        <v>70</v>
      </c>
      <c r="H15" s="180"/>
      <c r="I15" s="180"/>
      <c r="J15" s="466"/>
      <c r="K15" s="82">
        <f t="shared" si="1"/>
        <v>70</v>
      </c>
    </row>
    <row r="16" spans="2:11" s="179" customFormat="1" ht="9.75" customHeight="1">
      <c r="B16" s="179" t="s">
        <v>72</v>
      </c>
      <c r="C16" s="180">
        <v>0</v>
      </c>
      <c r="D16" s="180">
        <v>131110</v>
      </c>
      <c r="E16" s="180"/>
      <c r="F16" s="180">
        <v>0</v>
      </c>
      <c r="G16" s="463">
        <f t="shared" si="3"/>
        <v>131110</v>
      </c>
      <c r="H16" s="180">
        <v>0</v>
      </c>
      <c r="I16" s="180">
        <v>0</v>
      </c>
      <c r="J16" s="466"/>
      <c r="K16" s="82">
        <f t="shared" si="1"/>
        <v>131110</v>
      </c>
    </row>
    <row r="17" spans="2:11" s="179" customFormat="1" ht="9.75" customHeight="1">
      <c r="B17" s="179" t="s">
        <v>73</v>
      </c>
      <c r="C17" s="180">
        <v>0</v>
      </c>
      <c r="D17" s="180">
        <v>307035.99</v>
      </c>
      <c r="E17" s="180">
        <v>1242</v>
      </c>
      <c r="F17" s="180">
        <v>0</v>
      </c>
      <c r="G17" s="463">
        <f t="shared" si="3"/>
        <v>308277.99</v>
      </c>
      <c r="H17" s="180">
        <v>142150.03999999998</v>
      </c>
      <c r="I17" s="180">
        <v>93059.615</v>
      </c>
      <c r="J17" s="466"/>
      <c r="K17" s="82">
        <f t="shared" si="1"/>
        <v>543487.645</v>
      </c>
    </row>
    <row r="18" spans="2:11" s="179" customFormat="1" ht="9.75" customHeight="1">
      <c r="B18" s="179" t="s">
        <v>308</v>
      </c>
      <c r="C18" s="180">
        <v>0</v>
      </c>
      <c r="D18" s="180">
        <v>6600</v>
      </c>
      <c r="E18" s="180"/>
      <c r="F18" s="180">
        <v>0</v>
      </c>
      <c r="G18" s="463">
        <f t="shared" si="3"/>
        <v>6600</v>
      </c>
      <c r="H18" s="180">
        <v>0</v>
      </c>
      <c r="I18" s="180">
        <v>0</v>
      </c>
      <c r="J18" s="463">
        <v>0</v>
      </c>
      <c r="K18" s="82">
        <f t="shared" si="1"/>
        <v>6600</v>
      </c>
    </row>
    <row r="19" spans="2:11" s="179" customFormat="1" ht="9.75" customHeight="1">
      <c r="B19" s="179" t="s">
        <v>215</v>
      </c>
      <c r="C19" s="180">
        <v>0</v>
      </c>
      <c r="D19" s="180">
        <v>101936.72</v>
      </c>
      <c r="E19" s="180"/>
      <c r="F19" s="180">
        <v>19916</v>
      </c>
      <c r="G19" s="463">
        <f t="shared" si="3"/>
        <v>121852.72</v>
      </c>
      <c r="H19" s="180">
        <v>91573.30500000001</v>
      </c>
      <c r="I19" s="180">
        <v>155574.735</v>
      </c>
      <c r="J19" s="466"/>
      <c r="K19" s="82">
        <f t="shared" si="1"/>
        <v>369000.76</v>
      </c>
    </row>
    <row r="20" spans="2:11" s="179" customFormat="1" ht="9.75" customHeight="1">
      <c r="B20" s="179" t="s">
        <v>141</v>
      </c>
      <c r="C20" s="180">
        <v>0</v>
      </c>
      <c r="D20" s="180">
        <v>0</v>
      </c>
      <c r="E20" s="180"/>
      <c r="F20" s="180">
        <v>0</v>
      </c>
      <c r="G20" s="463">
        <f t="shared" si="3"/>
        <v>0</v>
      </c>
      <c r="H20" s="180">
        <v>0</v>
      </c>
      <c r="I20" s="180">
        <v>5494.93</v>
      </c>
      <c r="J20" s="466"/>
      <c r="K20" s="82">
        <f t="shared" si="1"/>
        <v>5494.93</v>
      </c>
    </row>
    <row r="21" spans="2:11" s="179" customFormat="1" ht="9.75" customHeight="1">
      <c r="B21" s="179" t="s">
        <v>75</v>
      </c>
      <c r="C21" s="180">
        <v>0</v>
      </c>
      <c r="D21" s="180">
        <v>119360.00000000001</v>
      </c>
      <c r="E21" s="180">
        <v>1378</v>
      </c>
      <c r="F21" s="180">
        <v>0</v>
      </c>
      <c r="G21" s="463">
        <f t="shared" si="3"/>
        <v>120738.00000000001</v>
      </c>
      <c r="H21" s="180">
        <v>0</v>
      </c>
      <c r="I21" s="180">
        <v>0</v>
      </c>
      <c r="J21" s="466">
        <v>0</v>
      </c>
      <c r="K21" s="82">
        <f t="shared" si="1"/>
        <v>120738.00000000001</v>
      </c>
    </row>
    <row r="22" spans="1:11" s="179" customFormat="1" ht="10.5" customHeight="1">
      <c r="A22" s="193" t="s">
        <v>319</v>
      </c>
      <c r="B22" s="193"/>
      <c r="C22" s="194">
        <f aca="true" t="shared" si="4" ref="C22:I22">SUM(C23:C23)</f>
        <v>0</v>
      </c>
      <c r="D22" s="194">
        <f t="shared" si="4"/>
        <v>0</v>
      </c>
      <c r="E22" s="194">
        <f t="shared" si="4"/>
        <v>208</v>
      </c>
      <c r="F22" s="194">
        <f t="shared" si="4"/>
        <v>0</v>
      </c>
      <c r="G22" s="464">
        <f t="shared" si="4"/>
        <v>208</v>
      </c>
      <c r="H22" s="194">
        <f t="shared" si="4"/>
        <v>0</v>
      </c>
      <c r="I22" s="194">
        <f t="shared" si="4"/>
        <v>0</v>
      </c>
      <c r="J22" s="464">
        <f>I22+H22</f>
        <v>0</v>
      </c>
      <c r="K22" s="194">
        <f>J22+G22</f>
        <v>208</v>
      </c>
    </row>
    <row r="23" spans="2:11" s="179" customFormat="1" ht="9.75" customHeight="1">
      <c r="B23" s="179" t="s">
        <v>204</v>
      </c>
      <c r="C23" s="180"/>
      <c r="D23" s="180"/>
      <c r="E23" s="180">
        <v>208</v>
      </c>
      <c r="F23" s="180"/>
      <c r="G23" s="463">
        <f>SUM(C23:F23)</f>
        <v>208</v>
      </c>
      <c r="H23" s="180"/>
      <c r="I23" s="180"/>
      <c r="J23" s="463">
        <v>0</v>
      </c>
      <c r="K23" s="82">
        <f t="shared" si="1"/>
        <v>208</v>
      </c>
    </row>
    <row r="24" spans="1:12" ht="10.5" customHeight="1">
      <c r="A24" s="193" t="s">
        <v>81</v>
      </c>
      <c r="B24" s="193"/>
      <c r="C24" s="194">
        <f aca="true" t="shared" si="5" ref="C24:I24">SUM(C25:C40)</f>
        <v>497704.4</v>
      </c>
      <c r="D24" s="194">
        <f t="shared" si="5"/>
        <v>10939550.627</v>
      </c>
      <c r="E24" s="194">
        <f t="shared" si="5"/>
        <v>11.25</v>
      </c>
      <c r="F24" s="194">
        <f t="shared" si="5"/>
        <v>0</v>
      </c>
      <c r="G24" s="464">
        <f t="shared" si="5"/>
        <v>11437266.277</v>
      </c>
      <c r="H24" s="194">
        <f t="shared" si="5"/>
        <v>617313.41</v>
      </c>
      <c r="I24" s="194">
        <f t="shared" si="5"/>
        <v>30344.91</v>
      </c>
      <c r="J24" s="464">
        <f>I24+H24</f>
        <v>647658.3200000001</v>
      </c>
      <c r="K24" s="194">
        <f>J24+G24</f>
        <v>12084924.597000001</v>
      </c>
      <c r="L24" s="179"/>
    </row>
    <row r="25" spans="2:11" s="179" customFormat="1" ht="9.75" customHeight="1">
      <c r="B25" s="179" t="s">
        <v>89</v>
      </c>
      <c r="C25" s="180">
        <v>0</v>
      </c>
      <c r="D25" s="180">
        <v>196011.86</v>
      </c>
      <c r="E25" s="180">
        <v>1</v>
      </c>
      <c r="F25" s="180">
        <v>0</v>
      </c>
      <c r="G25" s="463">
        <f aca="true" t="shared" si="6" ref="G25:G40">SUM(C25:F25)</f>
        <v>196012.86</v>
      </c>
      <c r="H25" s="180">
        <v>0</v>
      </c>
      <c r="I25" s="180">
        <v>0</v>
      </c>
      <c r="J25" s="463"/>
      <c r="K25" s="82">
        <f t="shared" si="1"/>
        <v>196012.86</v>
      </c>
    </row>
    <row r="26" spans="2:11" s="179" customFormat="1" ht="9.75" customHeight="1">
      <c r="B26" s="179" t="s">
        <v>298</v>
      </c>
      <c r="C26" s="180">
        <v>25630</v>
      </c>
      <c r="D26" s="180">
        <v>296328.05</v>
      </c>
      <c r="E26" s="180"/>
      <c r="F26" s="180">
        <v>0</v>
      </c>
      <c r="G26" s="463">
        <f t="shared" si="6"/>
        <v>321958.05</v>
      </c>
      <c r="H26" s="180">
        <v>0</v>
      </c>
      <c r="I26" s="180">
        <v>0</v>
      </c>
      <c r="J26" s="463"/>
      <c r="K26" s="82">
        <f t="shared" si="1"/>
        <v>321958.05</v>
      </c>
    </row>
    <row r="27" spans="2:11" s="179" customFormat="1" ht="9.75" customHeight="1">
      <c r="B27" s="179" t="s">
        <v>111</v>
      </c>
      <c r="C27" s="180">
        <v>0</v>
      </c>
      <c r="D27" s="180">
        <v>77581.5</v>
      </c>
      <c r="E27" s="180"/>
      <c r="F27" s="180">
        <v>0</v>
      </c>
      <c r="G27" s="463">
        <f t="shared" si="6"/>
        <v>77581.5</v>
      </c>
      <c r="H27" s="180">
        <v>0</v>
      </c>
      <c r="I27" s="180">
        <v>0</v>
      </c>
      <c r="J27" s="463"/>
      <c r="K27" s="82">
        <f t="shared" si="1"/>
        <v>77581.5</v>
      </c>
    </row>
    <row r="28" spans="2:11" s="179" customFormat="1" ht="9.75" customHeight="1">
      <c r="B28" s="179" t="s">
        <v>87</v>
      </c>
      <c r="C28" s="180">
        <v>0</v>
      </c>
      <c r="D28" s="180">
        <v>484850.66000000003</v>
      </c>
      <c r="E28" s="180"/>
      <c r="F28" s="180">
        <v>0</v>
      </c>
      <c r="G28" s="463">
        <f t="shared" si="6"/>
        <v>484850.66000000003</v>
      </c>
      <c r="H28" s="180">
        <v>0</v>
      </c>
      <c r="I28" s="180">
        <v>0</v>
      </c>
      <c r="J28" s="463"/>
      <c r="K28" s="82">
        <f t="shared" si="1"/>
        <v>484850.66000000003</v>
      </c>
    </row>
    <row r="29" spans="2:11" s="179" customFormat="1" ht="9.75" customHeight="1">
      <c r="B29" s="179" t="s">
        <v>142</v>
      </c>
      <c r="C29" s="180">
        <v>36559.74</v>
      </c>
      <c r="D29" s="180">
        <v>1718284.1350000002</v>
      </c>
      <c r="E29" s="180">
        <v>9.25</v>
      </c>
      <c r="F29" s="180">
        <v>0</v>
      </c>
      <c r="G29" s="463">
        <f t="shared" si="6"/>
        <v>1754853.1250000002</v>
      </c>
      <c r="H29" s="180">
        <v>19282</v>
      </c>
      <c r="I29" s="180">
        <v>0</v>
      </c>
      <c r="J29" s="463"/>
      <c r="K29" s="82">
        <f t="shared" si="1"/>
        <v>1774135.1250000002</v>
      </c>
    </row>
    <row r="30" spans="2:11" s="179" customFormat="1" ht="9.75" customHeight="1">
      <c r="B30" s="179" t="s">
        <v>88</v>
      </c>
      <c r="C30" s="180">
        <v>0</v>
      </c>
      <c r="D30" s="180">
        <v>91350</v>
      </c>
      <c r="E30" s="180"/>
      <c r="F30" s="180">
        <v>0</v>
      </c>
      <c r="G30" s="463">
        <f t="shared" si="6"/>
        <v>91350</v>
      </c>
      <c r="H30" s="180">
        <v>0</v>
      </c>
      <c r="I30" s="180">
        <v>0</v>
      </c>
      <c r="J30" s="463"/>
      <c r="K30" s="82">
        <f t="shared" si="1"/>
        <v>91350</v>
      </c>
    </row>
    <row r="31" spans="2:11" s="179" customFormat="1" ht="9.75" customHeight="1">
      <c r="B31" s="179" t="s">
        <v>85</v>
      </c>
      <c r="C31" s="180">
        <v>0</v>
      </c>
      <c r="D31" s="180">
        <v>308016.75999999995</v>
      </c>
      <c r="E31" s="180"/>
      <c r="F31" s="180">
        <v>0</v>
      </c>
      <c r="G31" s="463">
        <f t="shared" si="6"/>
        <v>308016.75999999995</v>
      </c>
      <c r="H31" s="180">
        <v>0</v>
      </c>
      <c r="I31" s="180">
        <v>0</v>
      </c>
      <c r="J31" s="463"/>
      <c r="K31" s="82">
        <f t="shared" si="1"/>
        <v>308016.75999999995</v>
      </c>
    </row>
    <row r="32" spans="2:11" s="179" customFormat="1" ht="9.75" customHeight="1">
      <c r="B32" s="179" t="s">
        <v>143</v>
      </c>
      <c r="C32" s="180">
        <v>0</v>
      </c>
      <c r="D32" s="180">
        <v>936533.937</v>
      </c>
      <c r="E32" s="180"/>
      <c r="F32" s="180">
        <v>0</v>
      </c>
      <c r="G32" s="463">
        <f t="shared" si="6"/>
        <v>936533.937</v>
      </c>
      <c r="H32" s="180">
        <v>0</v>
      </c>
      <c r="I32" s="180">
        <v>0</v>
      </c>
      <c r="J32" s="463"/>
      <c r="K32" s="82">
        <f t="shared" si="1"/>
        <v>936533.937</v>
      </c>
    </row>
    <row r="33" spans="2:11" s="179" customFormat="1" ht="9.75" customHeight="1">
      <c r="B33" s="179" t="s">
        <v>236</v>
      </c>
      <c r="C33" s="180">
        <v>10000</v>
      </c>
      <c r="D33" s="180">
        <v>1869835.565</v>
      </c>
      <c r="E33" s="180">
        <v>1</v>
      </c>
      <c r="F33" s="180">
        <v>0</v>
      </c>
      <c r="G33" s="463">
        <f t="shared" si="6"/>
        <v>1879836.565</v>
      </c>
      <c r="H33" s="180">
        <v>117511.85</v>
      </c>
      <c r="I33" s="180">
        <v>0</v>
      </c>
      <c r="J33" s="463"/>
      <c r="K33" s="82">
        <f t="shared" si="1"/>
        <v>1997348.415</v>
      </c>
    </row>
    <row r="34" spans="2:11" s="179" customFormat="1" ht="9.75" customHeight="1">
      <c r="B34" s="179" t="s">
        <v>96</v>
      </c>
      <c r="C34" s="180">
        <v>0</v>
      </c>
      <c r="D34" s="180">
        <v>212812.74</v>
      </c>
      <c r="E34" s="180"/>
      <c r="F34" s="180">
        <v>0</v>
      </c>
      <c r="G34" s="463">
        <f t="shared" si="6"/>
        <v>212812.74</v>
      </c>
      <c r="H34" s="180">
        <v>0</v>
      </c>
      <c r="I34" s="180">
        <v>0</v>
      </c>
      <c r="J34" s="463"/>
      <c r="K34" s="82">
        <f t="shared" si="1"/>
        <v>212812.74</v>
      </c>
    </row>
    <row r="35" spans="2:11" s="179" customFormat="1" ht="9.75" customHeight="1">
      <c r="B35" s="179" t="s">
        <v>93</v>
      </c>
      <c r="C35" s="180">
        <v>0</v>
      </c>
      <c r="D35" s="180">
        <v>106544.48999999998</v>
      </c>
      <c r="E35" s="180"/>
      <c r="F35" s="180">
        <v>0</v>
      </c>
      <c r="G35" s="463">
        <f t="shared" si="6"/>
        <v>106544.48999999998</v>
      </c>
      <c r="H35" s="180">
        <v>0</v>
      </c>
      <c r="I35" s="180">
        <v>0</v>
      </c>
      <c r="J35" s="463"/>
      <c r="K35" s="82">
        <f t="shared" si="1"/>
        <v>106544.48999999998</v>
      </c>
    </row>
    <row r="36" spans="2:11" s="179" customFormat="1" ht="9.75" customHeight="1">
      <c r="B36" s="179" t="s">
        <v>84</v>
      </c>
      <c r="C36" s="180">
        <v>246554.02</v>
      </c>
      <c r="D36" s="180">
        <v>1100343.7300000002</v>
      </c>
      <c r="E36" s="180"/>
      <c r="F36" s="180">
        <v>0</v>
      </c>
      <c r="G36" s="463">
        <f t="shared" si="6"/>
        <v>1346897.7500000002</v>
      </c>
      <c r="H36" s="180">
        <v>63436.3</v>
      </c>
      <c r="I36" s="180">
        <v>0</v>
      </c>
      <c r="J36" s="463"/>
      <c r="K36" s="82">
        <f t="shared" si="1"/>
        <v>1410334.0500000003</v>
      </c>
    </row>
    <row r="37" spans="2:11" s="179" customFormat="1" ht="9.75" customHeight="1">
      <c r="B37" s="179" t="s">
        <v>94</v>
      </c>
      <c r="C37" s="180">
        <v>0</v>
      </c>
      <c r="D37" s="180">
        <v>1640391.7900000003</v>
      </c>
      <c r="E37" s="180"/>
      <c r="F37" s="180">
        <v>0</v>
      </c>
      <c r="G37" s="463">
        <f t="shared" si="6"/>
        <v>1640391.7900000003</v>
      </c>
      <c r="H37" s="180">
        <v>201984.64500000002</v>
      </c>
      <c r="I37" s="180">
        <v>30344.91</v>
      </c>
      <c r="J37" s="463">
        <v>0</v>
      </c>
      <c r="K37" s="82">
        <f t="shared" si="1"/>
        <v>1872721.3450000002</v>
      </c>
    </row>
    <row r="38" spans="2:11" s="179" customFormat="1" ht="9.75" customHeight="1">
      <c r="B38" s="179" t="s">
        <v>83</v>
      </c>
      <c r="C38" s="180">
        <v>4375</v>
      </c>
      <c r="D38" s="180">
        <v>146530</v>
      </c>
      <c r="E38" s="180"/>
      <c r="F38" s="180">
        <v>0</v>
      </c>
      <c r="G38" s="463">
        <f t="shared" si="6"/>
        <v>150905</v>
      </c>
      <c r="H38" s="180">
        <v>0</v>
      </c>
      <c r="I38" s="180">
        <v>0</v>
      </c>
      <c r="J38" s="463">
        <v>0</v>
      </c>
      <c r="K38" s="82">
        <f t="shared" si="1"/>
        <v>150905</v>
      </c>
    </row>
    <row r="39" spans="2:11" s="179" customFormat="1" ht="9.75" customHeight="1">
      <c r="B39" s="179" t="s">
        <v>86</v>
      </c>
      <c r="C39" s="180">
        <v>174585.64</v>
      </c>
      <c r="D39" s="180">
        <v>1580573.0399999996</v>
      </c>
      <c r="E39" s="180"/>
      <c r="F39" s="180">
        <v>0</v>
      </c>
      <c r="G39" s="463">
        <f t="shared" si="6"/>
        <v>1755158.6799999997</v>
      </c>
      <c r="H39" s="180">
        <v>215098.615</v>
      </c>
      <c r="I39" s="180">
        <v>0</v>
      </c>
      <c r="J39" s="463">
        <v>0</v>
      </c>
      <c r="K39" s="82">
        <f t="shared" si="1"/>
        <v>1970257.2949999997</v>
      </c>
    </row>
    <row r="40" spans="2:11" s="179" customFormat="1" ht="9.75" customHeight="1">
      <c r="B40" s="179" t="s">
        <v>95</v>
      </c>
      <c r="C40" s="180">
        <v>0</v>
      </c>
      <c r="D40" s="180">
        <v>173562.37000000002</v>
      </c>
      <c r="E40" s="180"/>
      <c r="F40" s="180">
        <v>0</v>
      </c>
      <c r="G40" s="463">
        <f t="shared" si="6"/>
        <v>173562.37000000002</v>
      </c>
      <c r="H40" s="180">
        <v>0</v>
      </c>
      <c r="I40" s="180">
        <v>0</v>
      </c>
      <c r="J40" s="463">
        <v>0</v>
      </c>
      <c r="K40" s="82">
        <f t="shared" si="1"/>
        <v>173562.37000000002</v>
      </c>
    </row>
    <row r="41" spans="1:11" s="179" customFormat="1" ht="10.5" customHeight="1">
      <c r="A41" s="193" t="s">
        <v>397</v>
      </c>
      <c r="C41" s="194">
        <f aca="true" t="shared" si="7" ref="C41:I41">SUM(C42:C42)</f>
        <v>0</v>
      </c>
      <c r="D41" s="194">
        <f t="shared" si="7"/>
        <v>202421.25</v>
      </c>
      <c r="E41" s="194">
        <f t="shared" si="7"/>
        <v>0</v>
      </c>
      <c r="F41" s="194">
        <f t="shared" si="7"/>
        <v>0</v>
      </c>
      <c r="G41" s="464">
        <f t="shared" si="7"/>
        <v>202421.25</v>
      </c>
      <c r="H41" s="194">
        <f t="shared" si="7"/>
        <v>0</v>
      </c>
      <c r="I41" s="194">
        <f t="shared" si="7"/>
        <v>0</v>
      </c>
      <c r="J41" s="464">
        <f>I41+H41</f>
        <v>0</v>
      </c>
      <c r="K41" s="194">
        <f>J41+G41</f>
        <v>202421.25</v>
      </c>
    </row>
    <row r="42" spans="2:11" s="179" customFormat="1" ht="9.75" customHeight="1">
      <c r="B42" s="179" t="s">
        <v>320</v>
      </c>
      <c r="C42" s="180">
        <v>0</v>
      </c>
      <c r="D42" s="180">
        <v>202421.25</v>
      </c>
      <c r="E42" s="180"/>
      <c r="F42" s="180"/>
      <c r="G42" s="463">
        <f>SUM(C42:F42)</f>
        <v>202421.25</v>
      </c>
      <c r="H42" s="180"/>
      <c r="I42" s="180"/>
      <c r="J42" s="463">
        <v>0</v>
      </c>
      <c r="K42" s="82">
        <f t="shared" si="1"/>
        <v>202421.25</v>
      </c>
    </row>
    <row r="43" spans="1:11" s="179" customFormat="1" ht="10.5" customHeight="1">
      <c r="A43" s="193" t="s">
        <v>159</v>
      </c>
      <c r="B43" s="193"/>
      <c r="C43" s="194">
        <f aca="true" t="shared" si="8" ref="C43:I43">SUM(C44:C45)</f>
        <v>0</v>
      </c>
      <c r="D43" s="194">
        <f t="shared" si="8"/>
        <v>1175926.94</v>
      </c>
      <c r="E43" s="194">
        <f t="shared" si="8"/>
        <v>0</v>
      </c>
      <c r="F43" s="194">
        <f t="shared" si="8"/>
        <v>0</v>
      </c>
      <c r="G43" s="464">
        <f t="shared" si="8"/>
        <v>1175926.94</v>
      </c>
      <c r="H43" s="194">
        <f t="shared" si="8"/>
        <v>0</v>
      </c>
      <c r="I43" s="194">
        <f t="shared" si="8"/>
        <v>0</v>
      </c>
      <c r="J43" s="464">
        <f>I43+H43</f>
        <v>0</v>
      </c>
      <c r="K43" s="194">
        <f>J43+G43</f>
        <v>1175926.94</v>
      </c>
    </row>
    <row r="44" spans="2:11" s="179" customFormat="1" ht="9.75" customHeight="1">
      <c r="B44" s="179" t="s">
        <v>160</v>
      </c>
      <c r="C44" s="180">
        <v>0</v>
      </c>
      <c r="D44" s="180">
        <v>839705.79</v>
      </c>
      <c r="E44" s="180"/>
      <c r="F44" s="180"/>
      <c r="G44" s="463">
        <f>SUM(C44:F44)</f>
        <v>839705.79</v>
      </c>
      <c r="H44" s="180"/>
      <c r="I44" s="180"/>
      <c r="J44" s="463">
        <v>0</v>
      </c>
      <c r="K44" s="82">
        <f t="shared" si="1"/>
        <v>839705.79</v>
      </c>
    </row>
    <row r="45" spans="2:11" s="179" customFormat="1" ht="9.75" customHeight="1">
      <c r="B45" s="179" t="s">
        <v>299</v>
      </c>
      <c r="C45" s="180">
        <v>0</v>
      </c>
      <c r="D45" s="180">
        <v>336221.15</v>
      </c>
      <c r="E45" s="180"/>
      <c r="F45" s="180"/>
      <c r="G45" s="463">
        <f>SUM(C45:F45)</f>
        <v>336221.15</v>
      </c>
      <c r="H45" s="180"/>
      <c r="I45" s="180"/>
      <c r="J45" s="463">
        <v>0</v>
      </c>
      <c r="K45" s="82">
        <f t="shared" si="1"/>
        <v>336221.15</v>
      </c>
    </row>
    <row r="46" spans="1:11" ht="10.5" customHeight="1">
      <c r="A46" s="193" t="s">
        <v>99</v>
      </c>
      <c r="B46" s="193"/>
      <c r="C46" s="194">
        <f>SUM(C47:C57)</f>
        <v>25100</v>
      </c>
      <c r="D46" s="194">
        <f aca="true" t="shared" si="9" ref="D46:I46">SUM(D47:D57)</f>
        <v>3638694.135</v>
      </c>
      <c r="E46" s="194">
        <f t="shared" si="9"/>
        <v>0</v>
      </c>
      <c r="F46" s="194">
        <f t="shared" si="9"/>
        <v>0</v>
      </c>
      <c r="G46" s="464">
        <f t="shared" si="9"/>
        <v>3663794.135</v>
      </c>
      <c r="H46" s="194">
        <f t="shared" si="9"/>
        <v>69300.94</v>
      </c>
      <c r="I46" s="194">
        <f t="shared" si="9"/>
        <v>0</v>
      </c>
      <c r="J46" s="464">
        <f>I46+H46</f>
        <v>69300.94</v>
      </c>
      <c r="K46" s="194">
        <f>J46+G46</f>
        <v>3733095.0749999997</v>
      </c>
    </row>
    <row r="47" spans="2:11" s="179" customFormat="1" ht="9.75" customHeight="1">
      <c r="B47" s="179" t="s">
        <v>144</v>
      </c>
      <c r="C47" s="180">
        <v>16700</v>
      </c>
      <c r="D47" s="180">
        <v>721805.495</v>
      </c>
      <c r="E47" s="180"/>
      <c r="F47" s="180">
        <v>0</v>
      </c>
      <c r="G47" s="463">
        <f aca="true" t="shared" si="10" ref="G47:G57">SUM(C47:F47)</f>
        <v>738505.495</v>
      </c>
      <c r="H47" s="180">
        <v>60204.94</v>
      </c>
      <c r="I47" s="180"/>
      <c r="J47" s="463">
        <v>0</v>
      </c>
      <c r="K47" s="82">
        <f t="shared" si="1"/>
        <v>798710.435</v>
      </c>
    </row>
    <row r="48" spans="2:11" s="179" customFormat="1" ht="9.75" customHeight="1">
      <c r="B48" s="179" t="s">
        <v>292</v>
      </c>
      <c r="C48" s="180">
        <v>8400</v>
      </c>
      <c r="D48" s="180">
        <v>108527.925</v>
      </c>
      <c r="E48" s="180"/>
      <c r="F48" s="180">
        <v>0</v>
      </c>
      <c r="G48" s="463">
        <f>SUM(C48:F48)</f>
        <v>116927.925</v>
      </c>
      <c r="H48" s="180">
        <v>9096</v>
      </c>
      <c r="I48" s="180"/>
      <c r="J48" s="463">
        <v>0</v>
      </c>
      <c r="K48" s="82">
        <f>G48+H48+I48</f>
        <v>126023.925</v>
      </c>
    </row>
    <row r="49" spans="2:11" s="179" customFormat="1" ht="9.75" customHeight="1">
      <c r="B49" s="179" t="s">
        <v>212</v>
      </c>
      <c r="C49" s="180">
        <v>0</v>
      </c>
      <c r="D49" s="180">
        <v>742802.575</v>
      </c>
      <c r="E49" s="180"/>
      <c r="F49" s="82">
        <v>0</v>
      </c>
      <c r="G49" s="463">
        <f t="shared" si="10"/>
        <v>742802.575</v>
      </c>
      <c r="H49" s="180"/>
      <c r="I49" s="180"/>
      <c r="J49" s="463">
        <v>0</v>
      </c>
      <c r="K49" s="82">
        <f t="shared" si="1"/>
        <v>742802.575</v>
      </c>
    </row>
    <row r="50" spans="2:11" s="179" customFormat="1" ht="9.75" customHeight="1">
      <c r="B50" s="179" t="s">
        <v>396</v>
      </c>
      <c r="C50" s="179">
        <v>0</v>
      </c>
      <c r="D50" s="180">
        <v>174770</v>
      </c>
      <c r="E50" s="180"/>
      <c r="F50" s="180">
        <v>0</v>
      </c>
      <c r="G50" s="463">
        <f t="shared" si="10"/>
        <v>174770</v>
      </c>
      <c r="H50" s="180"/>
      <c r="I50" s="180"/>
      <c r="J50" s="463">
        <v>0</v>
      </c>
      <c r="K50" s="82">
        <f t="shared" si="1"/>
        <v>174770</v>
      </c>
    </row>
    <row r="51" spans="2:11" s="179" customFormat="1" ht="9.75" customHeight="1">
      <c r="B51" s="179" t="s">
        <v>103</v>
      </c>
      <c r="C51" s="180">
        <v>0</v>
      </c>
      <c r="D51" s="180">
        <v>17495.09</v>
      </c>
      <c r="E51" s="180"/>
      <c r="F51" s="180">
        <v>0</v>
      </c>
      <c r="G51" s="463">
        <f t="shared" si="10"/>
        <v>17495.09</v>
      </c>
      <c r="H51" s="180"/>
      <c r="I51" s="180"/>
      <c r="J51" s="463">
        <v>0</v>
      </c>
      <c r="K51" s="82">
        <f t="shared" si="1"/>
        <v>17495.09</v>
      </c>
    </row>
    <row r="52" spans="2:11" s="179" customFormat="1" ht="9.75" customHeight="1">
      <c r="B52" s="181" t="s">
        <v>107</v>
      </c>
      <c r="C52" s="180">
        <v>0</v>
      </c>
      <c r="D52" s="180">
        <v>396200.5</v>
      </c>
      <c r="E52" s="180"/>
      <c r="F52" s="180">
        <v>0</v>
      </c>
      <c r="G52" s="463">
        <f t="shared" si="10"/>
        <v>396200.5</v>
      </c>
      <c r="H52" s="180"/>
      <c r="I52" s="180"/>
      <c r="J52" s="463">
        <v>0</v>
      </c>
      <c r="K52" s="82">
        <f t="shared" si="1"/>
        <v>396200.5</v>
      </c>
    </row>
    <row r="53" spans="2:11" s="179" customFormat="1" ht="9.75" customHeight="1">
      <c r="B53" s="179" t="s">
        <v>110</v>
      </c>
      <c r="C53" s="179">
        <v>0</v>
      </c>
      <c r="D53" s="180">
        <v>228267</v>
      </c>
      <c r="E53" s="180"/>
      <c r="F53" s="180">
        <v>0</v>
      </c>
      <c r="G53" s="463">
        <f t="shared" si="10"/>
        <v>228267</v>
      </c>
      <c r="H53" s="180"/>
      <c r="I53" s="180"/>
      <c r="J53" s="463">
        <v>0</v>
      </c>
      <c r="K53" s="82">
        <f t="shared" si="1"/>
        <v>228267</v>
      </c>
    </row>
    <row r="54" spans="2:11" s="179" customFormat="1" ht="9.75" customHeight="1">
      <c r="B54" s="179" t="s">
        <v>109</v>
      </c>
      <c r="C54" s="179">
        <v>0</v>
      </c>
      <c r="D54" s="180">
        <v>11000</v>
      </c>
      <c r="E54" s="180"/>
      <c r="F54" s="180">
        <v>0</v>
      </c>
      <c r="G54" s="463">
        <f t="shared" si="10"/>
        <v>11000</v>
      </c>
      <c r="H54" s="180"/>
      <c r="I54" s="180"/>
      <c r="J54" s="463"/>
      <c r="K54" s="82">
        <f t="shared" si="1"/>
        <v>11000</v>
      </c>
    </row>
    <row r="55" spans="2:11" s="179" customFormat="1" ht="9.75" customHeight="1">
      <c r="B55" s="179" t="s">
        <v>104</v>
      </c>
      <c r="C55" s="180">
        <v>0</v>
      </c>
      <c r="D55" s="180">
        <v>12704</v>
      </c>
      <c r="E55" s="180"/>
      <c r="F55" s="180">
        <v>0</v>
      </c>
      <c r="G55" s="463">
        <f t="shared" si="10"/>
        <v>12704</v>
      </c>
      <c r="H55" s="180"/>
      <c r="I55" s="180"/>
      <c r="J55" s="463">
        <v>0</v>
      </c>
      <c r="K55" s="82">
        <f t="shared" si="1"/>
        <v>12704</v>
      </c>
    </row>
    <row r="56" spans="2:11" s="179" customFormat="1" ht="9.75" customHeight="1">
      <c r="B56" s="179" t="s">
        <v>102</v>
      </c>
      <c r="C56" s="179">
        <v>0</v>
      </c>
      <c r="D56" s="180">
        <v>1018610.1650000002</v>
      </c>
      <c r="E56" s="180"/>
      <c r="F56" s="180">
        <v>0</v>
      </c>
      <c r="G56" s="463">
        <f t="shared" si="10"/>
        <v>1018610.1650000002</v>
      </c>
      <c r="H56" s="180"/>
      <c r="I56" s="180"/>
      <c r="J56" s="463">
        <v>0</v>
      </c>
      <c r="K56" s="82">
        <f t="shared" si="1"/>
        <v>1018610.1650000002</v>
      </c>
    </row>
    <row r="57" spans="2:11" s="179" customFormat="1" ht="9.75" customHeight="1">
      <c r="B57" s="179" t="s">
        <v>105</v>
      </c>
      <c r="C57" s="180">
        <v>0</v>
      </c>
      <c r="D57" s="180">
        <v>206511.385</v>
      </c>
      <c r="E57" s="180"/>
      <c r="F57" s="180">
        <v>0</v>
      </c>
      <c r="G57" s="463">
        <f t="shared" si="10"/>
        <v>206511.385</v>
      </c>
      <c r="H57" s="180"/>
      <c r="I57" s="180"/>
      <c r="J57" s="463">
        <v>0</v>
      </c>
      <c r="K57" s="82">
        <f t="shared" si="1"/>
        <v>206511.385</v>
      </c>
    </row>
    <row r="58" spans="1:11" s="179" customFormat="1" ht="10.5" customHeight="1">
      <c r="A58" s="193" t="s">
        <v>180</v>
      </c>
      <c r="B58" s="193"/>
      <c r="C58" s="194">
        <f aca="true" t="shared" si="11" ref="C58:I58">SUM(C59:C65)</f>
        <v>7136</v>
      </c>
      <c r="D58" s="194">
        <f t="shared" si="11"/>
        <v>5459276.725</v>
      </c>
      <c r="E58" s="194">
        <f t="shared" si="11"/>
        <v>0</v>
      </c>
      <c r="F58" s="194">
        <f t="shared" si="11"/>
        <v>0</v>
      </c>
      <c r="G58" s="464">
        <f t="shared" si="11"/>
        <v>5466412.725</v>
      </c>
      <c r="H58" s="194">
        <f t="shared" si="11"/>
        <v>0</v>
      </c>
      <c r="I58" s="194">
        <f t="shared" si="11"/>
        <v>0</v>
      </c>
      <c r="J58" s="464">
        <f>I58+H58</f>
        <v>0</v>
      </c>
      <c r="K58" s="194">
        <f>J58+G58</f>
        <v>5466412.725</v>
      </c>
    </row>
    <row r="59" spans="2:11" s="179" customFormat="1" ht="9.75" customHeight="1">
      <c r="B59" s="179" t="s">
        <v>119</v>
      </c>
      <c r="C59" s="180">
        <v>0</v>
      </c>
      <c r="D59" s="180">
        <v>113372.77</v>
      </c>
      <c r="E59" s="180"/>
      <c r="F59" s="180"/>
      <c r="G59" s="463">
        <f aca="true" t="shared" si="12" ref="G59:G65">SUM(C59:F59)</f>
        <v>113372.77</v>
      </c>
      <c r="H59" s="180"/>
      <c r="I59" s="180"/>
      <c r="J59" s="463"/>
      <c r="K59" s="82">
        <f t="shared" si="1"/>
        <v>113372.77</v>
      </c>
    </row>
    <row r="60" spans="2:11" s="179" customFormat="1" ht="9.75" customHeight="1">
      <c r="B60" s="179" t="s">
        <v>293</v>
      </c>
      <c r="C60" s="180">
        <v>0</v>
      </c>
      <c r="D60" s="180">
        <v>13050</v>
      </c>
      <c r="E60" s="180"/>
      <c r="F60" s="180"/>
      <c r="G60" s="463">
        <f>SUM(C60:F60)</f>
        <v>13050</v>
      </c>
      <c r="H60" s="180"/>
      <c r="I60" s="180"/>
      <c r="J60" s="463"/>
      <c r="K60" s="82">
        <f>G60+H60+I60</f>
        <v>13050</v>
      </c>
    </row>
    <row r="61" spans="2:11" s="179" customFormat="1" ht="9.75" customHeight="1">
      <c r="B61" s="179" t="s">
        <v>230</v>
      </c>
      <c r="C61" s="180">
        <v>0</v>
      </c>
      <c r="D61" s="180">
        <v>9720</v>
      </c>
      <c r="E61" s="180"/>
      <c r="F61" s="180"/>
      <c r="G61" s="463">
        <f t="shared" si="12"/>
        <v>9720</v>
      </c>
      <c r="H61" s="180"/>
      <c r="I61" s="180"/>
      <c r="J61" s="463"/>
      <c r="K61" s="82">
        <f t="shared" si="1"/>
        <v>9720</v>
      </c>
    </row>
    <row r="62" spans="2:11" s="179" customFormat="1" ht="9.75" customHeight="1">
      <c r="B62" s="179" t="s">
        <v>116</v>
      </c>
      <c r="C62" s="180">
        <v>0</v>
      </c>
      <c r="D62" s="180">
        <v>602114.86</v>
      </c>
      <c r="E62" s="180"/>
      <c r="F62" s="180"/>
      <c r="G62" s="463">
        <f t="shared" si="12"/>
        <v>602114.86</v>
      </c>
      <c r="H62" s="180"/>
      <c r="I62" s="180"/>
      <c r="J62" s="463">
        <v>0</v>
      </c>
      <c r="K62" s="82">
        <f t="shared" si="1"/>
        <v>602114.86</v>
      </c>
    </row>
    <row r="63" spans="2:11" s="179" customFormat="1" ht="9.75" customHeight="1">
      <c r="B63" s="179" t="s">
        <v>146</v>
      </c>
      <c r="C63" s="180">
        <v>0</v>
      </c>
      <c r="D63" s="180">
        <v>2862365.5299999993</v>
      </c>
      <c r="E63" s="180"/>
      <c r="F63" s="180"/>
      <c r="G63" s="463">
        <f t="shared" si="12"/>
        <v>2862365.5299999993</v>
      </c>
      <c r="H63" s="180"/>
      <c r="I63" s="180"/>
      <c r="J63" s="463">
        <v>0</v>
      </c>
      <c r="K63" s="82">
        <f t="shared" si="1"/>
        <v>2862365.5299999993</v>
      </c>
    </row>
    <row r="64" spans="2:11" s="179" customFormat="1" ht="9.75" customHeight="1">
      <c r="B64" s="179" t="s">
        <v>113</v>
      </c>
      <c r="C64" s="180">
        <v>0</v>
      </c>
      <c r="D64" s="180">
        <v>1362407.3150000002</v>
      </c>
      <c r="E64" s="180"/>
      <c r="F64" s="180"/>
      <c r="G64" s="463">
        <f t="shared" si="12"/>
        <v>1362407.3150000002</v>
      </c>
      <c r="H64" s="180"/>
      <c r="I64" s="180"/>
      <c r="J64" s="463">
        <v>0</v>
      </c>
      <c r="K64" s="82">
        <f t="shared" si="1"/>
        <v>1362407.3150000002</v>
      </c>
    </row>
    <row r="65" spans="2:11" s="179" customFormat="1" ht="9.75" customHeight="1">
      <c r="B65" s="179" t="s">
        <v>114</v>
      </c>
      <c r="C65" s="180">
        <v>7136</v>
      </c>
      <c r="D65" s="180">
        <v>496246.25</v>
      </c>
      <c r="E65" s="180"/>
      <c r="F65" s="180"/>
      <c r="G65" s="463">
        <f t="shared" si="12"/>
        <v>503382.25</v>
      </c>
      <c r="H65" s="180"/>
      <c r="I65" s="180"/>
      <c r="J65" s="463">
        <v>0</v>
      </c>
      <c r="K65" s="82">
        <f t="shared" si="1"/>
        <v>503382.25</v>
      </c>
    </row>
    <row r="66" spans="1:11" ht="10.5" customHeight="1">
      <c r="A66" s="193" t="s">
        <v>147</v>
      </c>
      <c r="B66" s="193"/>
      <c r="C66" s="194">
        <f aca="true" t="shared" si="13" ref="C66:I66">SUM(C67:C69)</f>
        <v>0</v>
      </c>
      <c r="D66" s="194">
        <f t="shared" si="13"/>
        <v>4020497.230000001</v>
      </c>
      <c r="E66" s="194">
        <f t="shared" si="13"/>
        <v>0</v>
      </c>
      <c r="F66" s="194">
        <f t="shared" si="13"/>
        <v>0</v>
      </c>
      <c r="G66" s="464">
        <f t="shared" si="13"/>
        <v>4020497.230000001</v>
      </c>
      <c r="H66" s="194">
        <f t="shared" si="13"/>
        <v>67485.375</v>
      </c>
      <c r="I66" s="194">
        <f t="shared" si="13"/>
        <v>0</v>
      </c>
      <c r="J66" s="464">
        <f>I66+H66</f>
        <v>67485.375</v>
      </c>
      <c r="K66" s="194">
        <f>J66+G66</f>
        <v>4087982.605000001</v>
      </c>
    </row>
    <row r="67" spans="2:12" s="179" customFormat="1" ht="9.75" customHeight="1">
      <c r="B67" s="179" t="s">
        <v>121</v>
      </c>
      <c r="C67" s="180">
        <v>0</v>
      </c>
      <c r="D67" s="180">
        <v>103399.955</v>
      </c>
      <c r="E67" s="180"/>
      <c r="F67" s="82"/>
      <c r="G67" s="463">
        <f>SUM(C67:F67)</f>
        <v>103399.955</v>
      </c>
      <c r="H67" s="180">
        <v>67485.375</v>
      </c>
      <c r="I67" s="180"/>
      <c r="J67" s="463"/>
      <c r="K67" s="82">
        <f t="shared" si="1"/>
        <v>170885.33000000002</v>
      </c>
      <c r="L67" s="83"/>
    </row>
    <row r="68" spans="2:12" s="179" customFormat="1" ht="9.75" customHeight="1">
      <c r="B68" s="179" t="s">
        <v>307</v>
      </c>
      <c r="C68" s="180">
        <v>0</v>
      </c>
      <c r="D68" s="180">
        <v>147666.485</v>
      </c>
      <c r="E68" s="180"/>
      <c r="F68" s="180"/>
      <c r="G68" s="463">
        <f>SUM(C68:F68)</f>
        <v>147666.485</v>
      </c>
      <c r="H68" s="180"/>
      <c r="I68" s="180"/>
      <c r="J68" s="463"/>
      <c r="K68" s="82">
        <f t="shared" si="1"/>
        <v>147666.485</v>
      </c>
      <c r="L68" s="83"/>
    </row>
    <row r="69" spans="2:12" s="179" customFormat="1" ht="9.75" customHeight="1">
      <c r="B69" s="181" t="s">
        <v>148</v>
      </c>
      <c r="C69" s="180">
        <v>0</v>
      </c>
      <c r="D69" s="180">
        <v>3769430.790000001</v>
      </c>
      <c r="E69" s="180"/>
      <c r="F69" s="180"/>
      <c r="G69" s="463">
        <f>SUM(C69:F69)</f>
        <v>3769430.790000001</v>
      </c>
      <c r="H69" s="180"/>
      <c r="I69" s="180"/>
      <c r="J69" s="463"/>
      <c r="K69" s="82">
        <f t="shared" si="1"/>
        <v>3769430.790000001</v>
      </c>
      <c r="L69" s="83"/>
    </row>
    <row r="70" spans="1:11" ht="10.5" customHeight="1">
      <c r="A70" s="193" t="s">
        <v>122</v>
      </c>
      <c r="B70" s="193"/>
      <c r="C70" s="194">
        <f aca="true" t="shared" si="14" ref="C70:I70">SUM(C71:C85)</f>
        <v>30779</v>
      </c>
      <c r="D70" s="194">
        <f t="shared" si="14"/>
        <v>3621954.521666667</v>
      </c>
      <c r="E70" s="194">
        <f t="shared" si="14"/>
        <v>6112</v>
      </c>
      <c r="F70" s="194">
        <f t="shared" si="14"/>
        <v>0</v>
      </c>
      <c r="G70" s="464">
        <f t="shared" si="14"/>
        <v>3658845.521666667</v>
      </c>
      <c r="H70" s="194">
        <f t="shared" si="14"/>
        <v>9036</v>
      </c>
      <c r="I70" s="194">
        <f t="shared" si="14"/>
        <v>0</v>
      </c>
      <c r="J70" s="464">
        <f>I70+H70</f>
        <v>9036</v>
      </c>
      <c r="K70" s="194">
        <f>J70+G70</f>
        <v>3667881.521666667</v>
      </c>
    </row>
    <row r="71" spans="2:11" s="179" customFormat="1" ht="9.75" customHeight="1">
      <c r="B71" s="179" t="s">
        <v>394</v>
      </c>
      <c r="C71" s="180"/>
      <c r="D71" s="180"/>
      <c r="E71" s="180">
        <v>6000</v>
      </c>
      <c r="F71" s="180"/>
      <c r="G71" s="463">
        <f aca="true" t="shared" si="15" ref="G71:G85">SUM(C71:F71)</f>
        <v>6000</v>
      </c>
      <c r="H71" s="180"/>
      <c r="I71" s="180"/>
      <c r="J71" s="463"/>
      <c r="K71" s="82">
        <f t="shared" si="1"/>
        <v>6000</v>
      </c>
    </row>
    <row r="72" spans="2:11" s="179" customFormat="1" ht="9.75" customHeight="1">
      <c r="B72" s="179" t="s">
        <v>124</v>
      </c>
      <c r="C72" s="180">
        <v>0</v>
      </c>
      <c r="D72" s="180">
        <v>1191374.945</v>
      </c>
      <c r="E72" s="180"/>
      <c r="F72" s="180">
        <v>0</v>
      </c>
      <c r="G72" s="463">
        <f t="shared" si="15"/>
        <v>1191374.945</v>
      </c>
      <c r="H72" s="180">
        <v>0</v>
      </c>
      <c r="I72" s="180">
        <v>0</v>
      </c>
      <c r="J72" s="463"/>
      <c r="K72" s="82">
        <f t="shared" si="1"/>
        <v>1191374.945</v>
      </c>
    </row>
    <row r="73" spans="2:11" s="179" customFormat="1" ht="9.75" customHeight="1">
      <c r="B73" s="179" t="s">
        <v>162</v>
      </c>
      <c r="C73" s="180">
        <v>0</v>
      </c>
      <c r="D73" s="180">
        <v>46081.66666666667</v>
      </c>
      <c r="E73" s="180"/>
      <c r="F73" s="180">
        <v>0</v>
      </c>
      <c r="G73" s="463">
        <f t="shared" si="15"/>
        <v>46081.66666666667</v>
      </c>
      <c r="H73" s="180">
        <v>0</v>
      </c>
      <c r="I73" s="180">
        <v>0</v>
      </c>
      <c r="J73" s="463"/>
      <c r="K73" s="82">
        <f t="shared" si="1"/>
        <v>46081.66666666667</v>
      </c>
    </row>
    <row r="74" spans="2:11" s="179" customFormat="1" ht="9.75" customHeight="1">
      <c r="B74" s="179" t="s">
        <v>244</v>
      </c>
      <c r="C74" s="180">
        <v>0</v>
      </c>
      <c r="D74" s="180">
        <v>28576.333333333336</v>
      </c>
      <c r="E74" s="180"/>
      <c r="F74" s="180">
        <v>0</v>
      </c>
      <c r="G74" s="463">
        <f>SUM(C74:F74)</f>
        <v>28576.333333333336</v>
      </c>
      <c r="H74" s="180">
        <v>0</v>
      </c>
      <c r="I74" s="180">
        <v>0</v>
      </c>
      <c r="J74" s="463"/>
      <c r="K74" s="82">
        <f t="shared" si="1"/>
        <v>28576.333333333336</v>
      </c>
    </row>
    <row r="75" spans="2:11" s="179" customFormat="1" ht="9.75" customHeight="1">
      <c r="B75" s="179" t="s">
        <v>130</v>
      </c>
      <c r="C75" s="180">
        <v>0</v>
      </c>
      <c r="D75" s="180">
        <v>81496.34</v>
      </c>
      <c r="E75" s="180"/>
      <c r="F75" s="180">
        <v>0</v>
      </c>
      <c r="G75" s="463">
        <f t="shared" si="15"/>
        <v>81496.34</v>
      </c>
      <c r="H75" s="180">
        <v>0</v>
      </c>
      <c r="I75" s="180">
        <v>0</v>
      </c>
      <c r="J75" s="463"/>
      <c r="K75" s="82">
        <f aca="true" t="shared" si="16" ref="K75:K85">G75+H75+I75</f>
        <v>81496.34</v>
      </c>
    </row>
    <row r="76" spans="2:11" s="179" customFormat="1" ht="9.75" customHeight="1">
      <c r="B76" s="179" t="s">
        <v>145</v>
      </c>
      <c r="C76" s="180">
        <v>0</v>
      </c>
      <c r="D76" s="180">
        <v>1015424.085</v>
      </c>
      <c r="E76" s="180"/>
      <c r="F76" s="180">
        <v>0</v>
      </c>
      <c r="G76" s="463">
        <f t="shared" si="15"/>
        <v>1015424.085</v>
      </c>
      <c r="H76" s="180">
        <v>0</v>
      </c>
      <c r="I76" s="180">
        <v>0</v>
      </c>
      <c r="J76" s="463"/>
      <c r="K76" s="82">
        <f t="shared" si="16"/>
        <v>1015424.085</v>
      </c>
    </row>
    <row r="77" spans="2:11" s="179" customFormat="1" ht="9.75" customHeight="1">
      <c r="B77" s="179" t="s">
        <v>268</v>
      </c>
      <c r="C77" s="180">
        <v>0</v>
      </c>
      <c r="D77" s="180">
        <v>32006.66666666667</v>
      </c>
      <c r="E77" s="180"/>
      <c r="F77" s="180">
        <v>0</v>
      </c>
      <c r="G77" s="463">
        <f t="shared" si="15"/>
        <v>32006.66666666667</v>
      </c>
      <c r="H77" s="180">
        <v>0</v>
      </c>
      <c r="I77" s="180">
        <v>0</v>
      </c>
      <c r="J77" s="463"/>
      <c r="K77" s="82">
        <f t="shared" si="16"/>
        <v>32006.66666666667</v>
      </c>
    </row>
    <row r="78" spans="2:11" s="179" customFormat="1" ht="9.75" customHeight="1">
      <c r="B78" s="179" t="s">
        <v>300</v>
      </c>
      <c r="C78" s="180">
        <v>0</v>
      </c>
      <c r="D78" s="180">
        <v>41917</v>
      </c>
      <c r="E78" s="180"/>
      <c r="F78" s="180">
        <v>0</v>
      </c>
      <c r="G78" s="463">
        <f t="shared" si="15"/>
        <v>41917</v>
      </c>
      <c r="H78" s="180">
        <v>9036</v>
      </c>
      <c r="I78" s="180">
        <v>0</v>
      </c>
      <c r="J78" s="463"/>
      <c r="K78" s="82">
        <f t="shared" si="16"/>
        <v>50953</v>
      </c>
    </row>
    <row r="79" spans="2:11" s="179" customFormat="1" ht="9.75" customHeight="1">
      <c r="B79" s="179" t="s">
        <v>301</v>
      </c>
      <c r="C79" s="180">
        <v>0</v>
      </c>
      <c r="D79" s="180">
        <v>17964</v>
      </c>
      <c r="E79" s="180"/>
      <c r="F79" s="180">
        <v>0</v>
      </c>
      <c r="G79" s="463">
        <f t="shared" si="15"/>
        <v>17964</v>
      </c>
      <c r="H79" s="180">
        <v>0</v>
      </c>
      <c r="I79" s="180">
        <v>0</v>
      </c>
      <c r="J79" s="463"/>
      <c r="K79" s="82">
        <f t="shared" si="16"/>
        <v>17964</v>
      </c>
    </row>
    <row r="80" spans="2:11" s="179" customFormat="1" ht="9.75" customHeight="1">
      <c r="B80" s="179" t="s">
        <v>106</v>
      </c>
      <c r="C80" s="180">
        <v>0</v>
      </c>
      <c r="D80" s="180">
        <v>76603</v>
      </c>
      <c r="E80" s="180"/>
      <c r="F80" s="180">
        <v>0</v>
      </c>
      <c r="G80" s="463">
        <f t="shared" si="15"/>
        <v>76603</v>
      </c>
      <c r="H80" s="180">
        <v>0</v>
      </c>
      <c r="I80" s="180">
        <v>0</v>
      </c>
      <c r="J80" s="463"/>
      <c r="K80" s="82">
        <f t="shared" si="16"/>
        <v>76603</v>
      </c>
    </row>
    <row r="81" spans="2:11" s="179" customFormat="1" ht="9.75" customHeight="1">
      <c r="B81" s="179" t="s">
        <v>248</v>
      </c>
      <c r="C81" s="180">
        <v>0</v>
      </c>
      <c r="D81" s="180">
        <v>431630.5800000001</v>
      </c>
      <c r="E81" s="180"/>
      <c r="F81" s="180">
        <v>0</v>
      </c>
      <c r="G81" s="463">
        <f t="shared" si="15"/>
        <v>431630.5800000001</v>
      </c>
      <c r="H81" s="180">
        <v>0</v>
      </c>
      <c r="I81" s="180">
        <v>0</v>
      </c>
      <c r="J81" s="463"/>
      <c r="K81" s="82">
        <f t="shared" si="16"/>
        <v>431630.5800000001</v>
      </c>
    </row>
    <row r="82" spans="2:11" s="179" customFormat="1" ht="9.75" customHeight="1">
      <c r="B82" s="179" t="s">
        <v>129</v>
      </c>
      <c r="C82" s="180">
        <v>0</v>
      </c>
      <c r="D82" s="180">
        <v>28606.285</v>
      </c>
      <c r="E82" s="180"/>
      <c r="F82" s="180">
        <v>0</v>
      </c>
      <c r="G82" s="463">
        <f t="shared" si="15"/>
        <v>28606.285</v>
      </c>
      <c r="H82" s="180">
        <v>0</v>
      </c>
      <c r="I82" s="180">
        <v>0</v>
      </c>
      <c r="J82" s="463"/>
      <c r="K82" s="82">
        <f t="shared" si="16"/>
        <v>28606.285</v>
      </c>
    </row>
    <row r="83" spans="2:11" s="179" customFormat="1" ht="9.75" customHeight="1">
      <c r="B83" s="179" t="s">
        <v>395</v>
      </c>
      <c r="C83" s="180"/>
      <c r="D83" s="180"/>
      <c r="E83" s="180">
        <v>112</v>
      </c>
      <c r="F83" s="180"/>
      <c r="G83" s="463">
        <f t="shared" si="15"/>
        <v>112</v>
      </c>
      <c r="H83" s="180">
        <v>0</v>
      </c>
      <c r="I83" s="180">
        <v>0</v>
      </c>
      <c r="J83" s="463"/>
      <c r="K83" s="82">
        <f t="shared" si="16"/>
        <v>112</v>
      </c>
    </row>
    <row r="84" spans="2:11" s="179" customFormat="1" ht="9.75" customHeight="1">
      <c r="B84" s="179" t="s">
        <v>123</v>
      </c>
      <c r="C84" s="180">
        <v>30779</v>
      </c>
      <c r="D84" s="180">
        <v>511693</v>
      </c>
      <c r="E84" s="180"/>
      <c r="F84" s="180">
        <v>0</v>
      </c>
      <c r="G84" s="463">
        <f t="shared" si="15"/>
        <v>542472</v>
      </c>
      <c r="H84" s="180">
        <v>0</v>
      </c>
      <c r="I84" s="180">
        <v>0</v>
      </c>
      <c r="J84" s="463"/>
      <c r="K84" s="82">
        <f t="shared" si="16"/>
        <v>542472</v>
      </c>
    </row>
    <row r="85" spans="2:11" s="179" customFormat="1" ht="9.75" customHeight="1">
      <c r="B85" s="179" t="s">
        <v>126</v>
      </c>
      <c r="C85" s="180">
        <v>0</v>
      </c>
      <c r="D85" s="180">
        <v>118580.62</v>
      </c>
      <c r="E85" s="180"/>
      <c r="F85" s="180">
        <v>0</v>
      </c>
      <c r="G85" s="467">
        <f t="shared" si="15"/>
        <v>118580.62</v>
      </c>
      <c r="H85" s="180">
        <v>0</v>
      </c>
      <c r="I85" s="180">
        <v>0</v>
      </c>
      <c r="J85" s="467"/>
      <c r="K85" s="82">
        <f t="shared" si="16"/>
        <v>118580.62</v>
      </c>
    </row>
    <row r="86" spans="1:11" s="195" customFormat="1" ht="11.25" customHeight="1">
      <c r="A86" s="214" t="s">
        <v>1</v>
      </c>
      <c r="B86" s="214"/>
      <c r="C86" s="215">
        <f aca="true" t="shared" si="17" ref="C86:J86">C70+C66+C58+C46+C43+C41+C24+C22+C11+C7</f>
        <v>578519.4</v>
      </c>
      <c r="D86" s="215">
        <f t="shared" si="17"/>
        <v>30041766.220333334</v>
      </c>
      <c r="E86" s="215">
        <f t="shared" si="17"/>
        <v>697943.25</v>
      </c>
      <c r="F86" s="215">
        <f t="shared" si="17"/>
        <v>445172.87</v>
      </c>
      <c r="G86" s="465">
        <f t="shared" si="17"/>
        <v>31763401.74033333</v>
      </c>
      <c r="H86" s="215">
        <f t="shared" si="17"/>
        <v>1178339.23</v>
      </c>
      <c r="I86" s="215">
        <f t="shared" si="17"/>
        <v>510525.567</v>
      </c>
      <c r="J86" s="465">
        <f t="shared" si="17"/>
        <v>1688864.797</v>
      </c>
      <c r="K86" s="215">
        <f>J86+G86</f>
        <v>33452266.53733333</v>
      </c>
    </row>
    <row r="87" spans="1:2" ht="10.5" customHeight="1">
      <c r="A87" s="197" t="s">
        <v>343</v>
      </c>
      <c r="B87" s="196"/>
    </row>
    <row r="91" ht="12.75">
      <c r="E91" s="468">
        <v>32754323.28733333</v>
      </c>
    </row>
    <row r="92" ht="12.75">
      <c r="E92" s="215">
        <f>E86</f>
        <v>697943.25</v>
      </c>
    </row>
    <row r="93" ht="12.75">
      <c r="E93" s="82">
        <f>SUM(E91:E92)</f>
        <v>33452266.53733333</v>
      </c>
    </row>
    <row r="95" ht="12.75">
      <c r="E95" s="82">
        <f>E93-K86</f>
        <v>0</v>
      </c>
    </row>
  </sheetData>
  <sheetProtection/>
  <mergeCells count="2">
    <mergeCell ref="A2:K2"/>
    <mergeCell ref="A3:K3"/>
  </mergeCells>
  <printOptions horizontalCentered="1" verticalCentered="1"/>
  <pageMargins left="0.75" right="0.75" top="1" bottom="1" header="0" footer="0"/>
  <pageSetup blackAndWhite="1"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showZeros="0" zoomScale="90" zoomScaleNormal="90" zoomScalePageLayoutView="0" workbookViewId="0" topLeftCell="A1">
      <pane xSplit="2" ySplit="6" topLeftCell="C7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C7" sqref="C7"/>
    </sheetView>
  </sheetViews>
  <sheetFormatPr defaultColWidth="11.50390625" defaultRowHeight="12.75"/>
  <cols>
    <col min="1" max="1" width="8.625" style="86" customWidth="1"/>
    <col min="2" max="2" width="15.00390625" style="86" customWidth="1"/>
    <col min="3" max="3" width="13.00390625" style="86" customWidth="1"/>
    <col min="4" max="4" width="13.125" style="86" customWidth="1"/>
    <col min="5" max="5" width="14.00390625" style="86" customWidth="1"/>
    <col min="6" max="6" width="12.625" style="86" customWidth="1"/>
    <col min="7" max="7" width="5.625" style="86" customWidth="1"/>
    <col min="8" max="9" width="13.00390625" style="86" customWidth="1"/>
    <col min="10" max="10" width="12.875" style="86" customWidth="1"/>
    <col min="11" max="11" width="6.125" style="86" customWidth="1"/>
    <col min="12" max="12" width="13.50390625" style="86" customWidth="1"/>
    <col min="13" max="13" width="5.625" style="86" customWidth="1"/>
    <col min="14" max="16384" width="11.50390625" style="86" customWidth="1"/>
  </cols>
  <sheetData>
    <row r="1" spans="1:12" ht="15.75" customHeight="1">
      <c r="A1" s="84" t="s">
        <v>328</v>
      </c>
      <c r="B1" s="84"/>
      <c r="C1" s="85"/>
      <c r="D1" s="85"/>
      <c r="E1" s="85"/>
      <c r="F1" s="85"/>
      <c r="H1" s="85"/>
      <c r="I1" s="85"/>
      <c r="J1" s="85"/>
      <c r="L1" s="85"/>
    </row>
    <row r="2" spans="1:13" ht="24.75" customHeight="1">
      <c r="A2" s="504" t="s">
        <v>346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</row>
    <row r="3" spans="1:13" ht="17.25" customHeight="1">
      <c r="A3" s="505" t="s">
        <v>347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</row>
    <row r="4" spans="1:13" s="91" customFormat="1" ht="12.75" customHeight="1">
      <c r="A4" s="88"/>
      <c r="B4" s="88"/>
      <c r="C4" s="88"/>
      <c r="D4" s="88"/>
      <c r="E4" s="88"/>
      <c r="F4" s="89"/>
      <c r="G4" s="90"/>
      <c r="H4" s="88"/>
      <c r="I4" s="88"/>
      <c r="J4" s="89"/>
      <c r="K4" s="90"/>
      <c r="L4" s="200"/>
      <c r="M4" s="68" t="s">
        <v>0</v>
      </c>
    </row>
    <row r="5" spans="1:13" ht="36" customHeight="1">
      <c r="A5" s="506" t="s">
        <v>149</v>
      </c>
      <c r="B5" s="506"/>
      <c r="C5" s="216" t="s">
        <v>37</v>
      </c>
      <c r="D5" s="216" t="s">
        <v>39</v>
      </c>
      <c r="E5" s="216" t="s">
        <v>36</v>
      </c>
      <c r="F5" s="473" t="s">
        <v>253</v>
      </c>
      <c r="G5" s="474"/>
      <c r="H5" s="216" t="s">
        <v>322</v>
      </c>
      <c r="I5" s="216" t="s">
        <v>321</v>
      </c>
      <c r="J5" s="475" t="s">
        <v>255</v>
      </c>
      <c r="K5" s="476"/>
      <c r="L5" s="475" t="s">
        <v>22</v>
      </c>
      <c r="M5" s="477"/>
    </row>
    <row r="6" spans="1:13" ht="15.75" customHeight="1">
      <c r="A6" s="92" t="s">
        <v>150</v>
      </c>
      <c r="B6" s="93"/>
      <c r="C6" s="94" t="s">
        <v>152</v>
      </c>
      <c r="D6" s="94" t="s">
        <v>40</v>
      </c>
      <c r="E6" s="94" t="s">
        <v>151</v>
      </c>
      <c r="F6" s="230" t="s">
        <v>254</v>
      </c>
      <c r="G6" s="229" t="s">
        <v>256</v>
      </c>
      <c r="H6" s="94" t="s">
        <v>40</v>
      </c>
      <c r="I6" s="94" t="s">
        <v>40</v>
      </c>
      <c r="J6" s="230" t="s">
        <v>252</v>
      </c>
      <c r="K6" s="229" t="s">
        <v>257</v>
      </c>
      <c r="L6" s="39" t="s">
        <v>22</v>
      </c>
      <c r="M6" s="231" t="s">
        <v>259</v>
      </c>
    </row>
    <row r="7" spans="1:13" s="251" customFormat="1" ht="20.25" customHeight="1">
      <c r="A7" s="248" t="s">
        <v>44</v>
      </c>
      <c r="B7" s="249"/>
      <c r="C7" s="250">
        <f>SUM(C8:C9)</f>
        <v>90559</v>
      </c>
      <c r="D7" s="250">
        <f>SUM(D8:D9)</f>
        <v>31136</v>
      </c>
      <c r="E7" s="250">
        <f>SUM(E8:E9)</f>
        <v>0</v>
      </c>
      <c r="F7" s="250">
        <f>SUM(F8:F9)</f>
        <v>121695</v>
      </c>
      <c r="G7" s="361">
        <f>F7/F$32</f>
        <v>0.023929533214326306</v>
      </c>
      <c r="H7" s="250">
        <f>SUM(H8:H9)</f>
        <v>0</v>
      </c>
      <c r="I7" s="250"/>
      <c r="J7" s="250">
        <f>SUM(J8:J9)</f>
        <v>0</v>
      </c>
      <c r="K7" s="384">
        <f>J7/J$32</f>
        <v>0</v>
      </c>
      <c r="L7" s="250">
        <f aca="true" t="shared" si="0" ref="L7:L30">J7+F7</f>
        <v>121695</v>
      </c>
      <c r="M7" s="384">
        <f>L7/L$32</f>
        <v>0.020698509940368957</v>
      </c>
    </row>
    <row r="8" spans="1:13" s="98" customFormat="1" ht="13.5" customHeight="1">
      <c r="A8" s="99"/>
      <c r="B8" s="95" t="s">
        <v>47</v>
      </c>
      <c r="C8" s="96">
        <v>50154</v>
      </c>
      <c r="D8" s="96">
        <v>31136</v>
      </c>
      <c r="E8" s="96">
        <v>0</v>
      </c>
      <c r="F8" s="96">
        <f>SUM(C8:E8)</f>
        <v>81290</v>
      </c>
      <c r="G8" s="97"/>
      <c r="H8" s="96"/>
      <c r="I8" s="96"/>
      <c r="J8" s="383">
        <f>SUM(H8:I8)</f>
        <v>0</v>
      </c>
      <c r="K8" s="385"/>
      <c r="L8" s="383">
        <f t="shared" si="0"/>
        <v>81290</v>
      </c>
      <c r="M8" s="385"/>
    </row>
    <row r="9" spans="1:13" s="98" customFormat="1" ht="13.5" customHeight="1">
      <c r="A9" s="99"/>
      <c r="B9" s="95" t="s">
        <v>234</v>
      </c>
      <c r="C9" s="96">
        <v>40405</v>
      </c>
      <c r="D9" s="96">
        <v>0</v>
      </c>
      <c r="E9" s="96">
        <v>0</v>
      </c>
      <c r="F9" s="96">
        <f>SUM(C9:E9)</f>
        <v>40405</v>
      </c>
      <c r="G9" s="97"/>
      <c r="H9" s="96"/>
      <c r="I9" s="96"/>
      <c r="J9" s="383">
        <f>SUM(H9:I9)</f>
        <v>0</v>
      </c>
      <c r="K9" s="385"/>
      <c r="L9" s="383">
        <f t="shared" si="0"/>
        <v>40405</v>
      </c>
      <c r="M9" s="385"/>
    </row>
    <row r="10" spans="1:13" s="253" customFormat="1" ht="19.5" customHeight="1">
      <c r="A10" s="252" t="s">
        <v>306</v>
      </c>
      <c r="B10" s="102"/>
      <c r="C10" s="250">
        <f>SUM(C11:C11)</f>
        <v>3500</v>
      </c>
      <c r="D10" s="250">
        <f>SUM(D11:D11)</f>
        <v>3832</v>
      </c>
      <c r="E10" s="250">
        <f>SUM(E11:E11)</f>
        <v>0</v>
      </c>
      <c r="F10" s="250">
        <f>SUM(F11:F11)</f>
        <v>7332</v>
      </c>
      <c r="G10" s="361">
        <f>F10/F$32</f>
        <v>0.0014417300425443975</v>
      </c>
      <c r="H10" s="250">
        <f>SUM(H11:H11)</f>
        <v>0</v>
      </c>
      <c r="I10" s="250"/>
      <c r="J10" s="250">
        <f>SUM(J11:J11)</f>
        <v>0</v>
      </c>
      <c r="K10" s="384">
        <f>J10/J$32</f>
        <v>0</v>
      </c>
      <c r="L10" s="250">
        <f t="shared" si="0"/>
        <v>7332</v>
      </c>
      <c r="M10" s="384">
        <f>L10/L$32</f>
        <v>0.0012470641758723464</v>
      </c>
    </row>
    <row r="11" spans="1:13" s="101" customFormat="1" ht="13.5" customHeight="1">
      <c r="A11" s="108"/>
      <c r="B11" s="171" t="s">
        <v>364</v>
      </c>
      <c r="C11" s="100">
        <v>3500</v>
      </c>
      <c r="D11" s="100">
        <v>3832</v>
      </c>
      <c r="E11" s="100">
        <v>0</v>
      </c>
      <c r="F11" s="96">
        <f>SUM(C11:E11)</f>
        <v>7332</v>
      </c>
      <c r="G11" s="107"/>
      <c r="H11" s="100"/>
      <c r="I11" s="100"/>
      <c r="J11" s="383">
        <f>SUM(H11:I11)</f>
        <v>0</v>
      </c>
      <c r="K11" s="386"/>
      <c r="L11" s="383">
        <f t="shared" si="0"/>
        <v>7332</v>
      </c>
      <c r="M11" s="386"/>
    </row>
    <row r="12" spans="1:13" s="253" customFormat="1" ht="19.5" customHeight="1">
      <c r="A12" s="252" t="s">
        <v>51</v>
      </c>
      <c r="B12" s="102"/>
      <c r="C12" s="250">
        <f>SUM(C13:C13)</f>
        <v>0</v>
      </c>
      <c r="D12" s="250">
        <f>SUM(D13:D13)</f>
        <v>14300</v>
      </c>
      <c r="E12" s="250">
        <f>SUM(E13:E13)</f>
        <v>0</v>
      </c>
      <c r="F12" s="250">
        <f>SUM(F13:F13)</f>
        <v>14300</v>
      </c>
      <c r="G12" s="361">
        <f>F12/F$32</f>
        <v>0.002811884834749712</v>
      </c>
      <c r="H12" s="250">
        <f>SUM(H13:H13)</f>
        <v>0</v>
      </c>
      <c r="I12" s="250"/>
      <c r="J12" s="250">
        <f>SUM(J13:J13)</f>
        <v>0</v>
      </c>
      <c r="K12" s="384">
        <f>J12/J$32</f>
        <v>0</v>
      </c>
      <c r="L12" s="250">
        <f t="shared" si="0"/>
        <v>14300</v>
      </c>
      <c r="M12" s="384">
        <f>L12/L$32</f>
        <v>0.002432217364290037</v>
      </c>
    </row>
    <row r="13" spans="1:13" s="101" customFormat="1" ht="13.5" customHeight="1">
      <c r="A13" s="108"/>
      <c r="B13" s="106" t="s">
        <v>45</v>
      </c>
      <c r="C13" s="100">
        <v>0</v>
      </c>
      <c r="D13" s="100">
        <v>14300</v>
      </c>
      <c r="E13" s="100">
        <v>0</v>
      </c>
      <c r="F13" s="96">
        <f>SUM(C13:E13)</f>
        <v>14300</v>
      </c>
      <c r="G13" s="107"/>
      <c r="H13" s="100"/>
      <c r="I13" s="100"/>
      <c r="J13" s="383">
        <f>SUM(H13:I13)</f>
        <v>0</v>
      </c>
      <c r="K13" s="386"/>
      <c r="L13" s="383">
        <f t="shared" si="0"/>
        <v>14300</v>
      </c>
      <c r="M13" s="386"/>
    </row>
    <row r="14" spans="1:13" s="253" customFormat="1" ht="18.75" customHeight="1">
      <c r="A14" s="102" t="s">
        <v>52</v>
      </c>
      <c r="B14" s="102"/>
      <c r="C14" s="250">
        <f>SUM(C15:C16)</f>
        <v>0</v>
      </c>
      <c r="D14" s="250">
        <f>SUM(D15:D16)</f>
        <v>685697.673</v>
      </c>
      <c r="E14" s="250">
        <f>SUM(E15:E16)</f>
        <v>0</v>
      </c>
      <c r="F14" s="250">
        <f>SUM(F15:F16)</f>
        <v>685697.673</v>
      </c>
      <c r="G14" s="361">
        <f>F14/F$32</f>
        <v>0.13483236978544522</v>
      </c>
      <c r="H14" s="250">
        <f>SUM(H15:H16)</f>
        <v>8224</v>
      </c>
      <c r="I14" s="250"/>
      <c r="J14" s="250">
        <f>SUM(J15:J16)</f>
        <v>8224</v>
      </c>
      <c r="K14" s="384">
        <f>J14/J$32</f>
        <v>0.010359614374591259</v>
      </c>
      <c r="L14" s="250">
        <f t="shared" si="0"/>
        <v>693921.673</v>
      </c>
      <c r="M14" s="384">
        <f>L14/L$32</f>
        <v>0.11802575821872678</v>
      </c>
    </row>
    <row r="15" spans="1:13" s="101" customFormat="1" ht="13.5" customHeight="1">
      <c r="A15" s="108"/>
      <c r="B15" s="106" t="s">
        <v>235</v>
      </c>
      <c r="C15" s="100">
        <v>0</v>
      </c>
      <c r="D15" s="100">
        <v>227294</v>
      </c>
      <c r="E15" s="100">
        <v>0</v>
      </c>
      <c r="F15" s="96">
        <f>SUM(C15:E15)</f>
        <v>227294</v>
      </c>
      <c r="G15" s="107"/>
      <c r="H15" s="100">
        <v>8224</v>
      </c>
      <c r="I15" s="100"/>
      <c r="J15" s="383">
        <f>SUM(H15:I15)</f>
        <v>8224</v>
      </c>
      <c r="K15" s="386"/>
      <c r="L15" s="383">
        <f t="shared" si="0"/>
        <v>235518</v>
      </c>
      <c r="M15" s="386"/>
    </row>
    <row r="16" spans="1:13" s="101" customFormat="1" ht="13.5" customHeight="1">
      <c r="A16" s="170"/>
      <c r="B16" s="171" t="s">
        <v>209</v>
      </c>
      <c r="C16" s="100">
        <v>0</v>
      </c>
      <c r="D16" s="100">
        <v>458403.673</v>
      </c>
      <c r="E16" s="100">
        <v>0</v>
      </c>
      <c r="F16" s="96">
        <f>SUM(C16:E16)</f>
        <v>458403.673</v>
      </c>
      <c r="G16" s="107"/>
      <c r="H16" s="100"/>
      <c r="I16" s="100"/>
      <c r="J16" s="383">
        <f>SUM(H16:I16)</f>
        <v>0</v>
      </c>
      <c r="K16" s="386"/>
      <c r="L16" s="383">
        <f t="shared" si="0"/>
        <v>458403.673</v>
      </c>
      <c r="M16" s="386"/>
    </row>
    <row r="17" spans="1:13" s="253" customFormat="1" ht="18.75" customHeight="1">
      <c r="A17" s="102" t="s">
        <v>153</v>
      </c>
      <c r="B17" s="102"/>
      <c r="C17" s="103">
        <f>SUM(C18:C30)</f>
        <v>175210</v>
      </c>
      <c r="D17" s="103">
        <f>SUM(D18:D30)</f>
        <v>4077322.1119999997</v>
      </c>
      <c r="E17" s="103">
        <f>SUM(E18:E30)</f>
        <v>4000</v>
      </c>
      <c r="F17" s="103">
        <f>SUM(F18:F30)</f>
        <v>4256532.112</v>
      </c>
      <c r="G17" s="361">
        <f>F17/F$32</f>
        <v>0.8369844821229343</v>
      </c>
      <c r="H17" s="103">
        <f>SUM(H18:H30)</f>
        <v>669505.861</v>
      </c>
      <c r="I17" s="103"/>
      <c r="J17" s="103">
        <f>SUM(J18:J30)</f>
        <v>785627.943</v>
      </c>
      <c r="K17" s="384">
        <f>J17/J$32</f>
        <v>0.9896403856254088</v>
      </c>
      <c r="L17" s="250">
        <f t="shared" si="0"/>
        <v>5042160.055</v>
      </c>
      <c r="M17" s="384">
        <f>L17/L$32</f>
        <v>0.8575964503007418</v>
      </c>
    </row>
    <row r="18" spans="1:13" s="101" customFormat="1" ht="13.5" customHeight="1">
      <c r="A18" s="108"/>
      <c r="B18" s="106" t="s">
        <v>50</v>
      </c>
      <c r="C18" s="100">
        <v>0</v>
      </c>
      <c r="D18" s="100">
        <v>0</v>
      </c>
      <c r="E18" s="100">
        <v>4000</v>
      </c>
      <c r="F18" s="96">
        <f aca="true" t="shared" si="1" ref="F18:F30">SUM(C18:E18)</f>
        <v>4000</v>
      </c>
      <c r="G18" s="107"/>
      <c r="H18" s="100">
        <v>0</v>
      </c>
      <c r="I18" s="100">
        <v>0</v>
      </c>
      <c r="J18" s="383">
        <f aca="true" t="shared" si="2" ref="J18:J30">SUM(H18:I18)</f>
        <v>0</v>
      </c>
      <c r="K18" s="386"/>
      <c r="L18" s="383">
        <f t="shared" si="0"/>
        <v>4000</v>
      </c>
      <c r="M18" s="386"/>
    </row>
    <row r="19" spans="1:13" s="98" customFormat="1" ht="13.5" customHeight="1">
      <c r="A19" s="99"/>
      <c r="B19" s="95" t="s">
        <v>260</v>
      </c>
      <c r="C19" s="96">
        <v>76360</v>
      </c>
      <c r="D19" s="96">
        <v>336894</v>
      </c>
      <c r="E19" s="96">
        <v>0</v>
      </c>
      <c r="F19" s="96">
        <f t="shared" si="1"/>
        <v>413254</v>
      </c>
      <c r="G19" s="107"/>
      <c r="H19" s="96">
        <v>0</v>
      </c>
      <c r="I19" s="96">
        <v>0</v>
      </c>
      <c r="J19" s="383">
        <f t="shared" si="2"/>
        <v>0</v>
      </c>
      <c r="K19" s="386"/>
      <c r="L19" s="383">
        <f t="shared" si="0"/>
        <v>413254</v>
      </c>
      <c r="M19" s="386"/>
    </row>
    <row r="20" spans="1:13" s="101" customFormat="1" ht="13.5" customHeight="1">
      <c r="A20" s="170"/>
      <c r="B20" s="171" t="s">
        <v>262</v>
      </c>
      <c r="C20" s="100">
        <v>5750</v>
      </c>
      <c r="D20" s="100">
        <v>13388</v>
      </c>
      <c r="E20" s="100">
        <v>0</v>
      </c>
      <c r="F20" s="96">
        <f>SUM(C20:E20)</f>
        <v>19138</v>
      </c>
      <c r="G20" s="107"/>
      <c r="H20" s="100">
        <v>0</v>
      </c>
      <c r="I20" s="100">
        <v>0</v>
      </c>
      <c r="J20" s="383">
        <f t="shared" si="2"/>
        <v>0</v>
      </c>
      <c r="K20" s="386"/>
      <c r="L20" s="383">
        <f t="shared" si="0"/>
        <v>19138</v>
      </c>
      <c r="M20" s="386"/>
    </row>
    <row r="21" spans="1:13" s="98" customFormat="1" ht="13.5" customHeight="1">
      <c r="A21" s="99"/>
      <c r="B21" s="336" t="s">
        <v>261</v>
      </c>
      <c r="C21" s="96">
        <v>31600</v>
      </c>
      <c r="D21" s="96">
        <v>134322</v>
      </c>
      <c r="E21" s="96">
        <v>0</v>
      </c>
      <c r="F21" s="96">
        <f t="shared" si="1"/>
        <v>165922</v>
      </c>
      <c r="G21" s="107"/>
      <c r="H21" s="96">
        <v>0</v>
      </c>
      <c r="I21" s="96">
        <v>0</v>
      </c>
      <c r="J21" s="383">
        <f t="shared" si="2"/>
        <v>0</v>
      </c>
      <c r="K21" s="386"/>
      <c r="L21" s="383">
        <f t="shared" si="0"/>
        <v>165922</v>
      </c>
      <c r="M21" s="386"/>
    </row>
    <row r="22" spans="1:13" s="101" customFormat="1" ht="13.5" customHeight="1">
      <c r="A22" s="170"/>
      <c r="B22" s="171" t="s">
        <v>57</v>
      </c>
      <c r="C22" s="100">
        <v>0</v>
      </c>
      <c r="D22" s="100">
        <v>7150</v>
      </c>
      <c r="E22" s="100">
        <v>0</v>
      </c>
      <c r="F22" s="96">
        <f t="shared" si="1"/>
        <v>7150</v>
      </c>
      <c r="G22" s="107"/>
      <c r="H22" s="100">
        <v>0</v>
      </c>
      <c r="I22" s="100">
        <v>0</v>
      </c>
      <c r="J22" s="383">
        <f t="shared" si="2"/>
        <v>0</v>
      </c>
      <c r="K22" s="386"/>
      <c r="L22" s="383">
        <f t="shared" si="0"/>
        <v>7150</v>
      </c>
      <c r="M22" s="386"/>
    </row>
    <row r="23" spans="1:13" s="101" customFormat="1" ht="13.5" customHeight="1">
      <c r="A23" s="170"/>
      <c r="B23" s="171" t="s">
        <v>58</v>
      </c>
      <c r="C23" s="100">
        <v>0</v>
      </c>
      <c r="D23" s="100">
        <v>271070.5</v>
      </c>
      <c r="E23" s="100">
        <v>0</v>
      </c>
      <c r="F23" s="96">
        <f t="shared" si="1"/>
        <v>271070.5</v>
      </c>
      <c r="G23" s="107"/>
      <c r="H23" s="100">
        <v>366031.565</v>
      </c>
      <c r="I23" s="100">
        <v>107915.813</v>
      </c>
      <c r="J23" s="383">
        <f t="shared" si="2"/>
        <v>473947.378</v>
      </c>
      <c r="K23" s="386"/>
      <c r="L23" s="383">
        <f t="shared" si="0"/>
        <v>745017.878</v>
      </c>
      <c r="M23" s="386"/>
    </row>
    <row r="24" spans="1:13" s="101" customFormat="1" ht="13.5" customHeight="1">
      <c r="A24" s="108"/>
      <c r="B24" s="106" t="s">
        <v>291</v>
      </c>
      <c r="C24" s="100">
        <v>0</v>
      </c>
      <c r="D24" s="100">
        <v>1197930.876</v>
      </c>
      <c r="E24" s="100">
        <v>0</v>
      </c>
      <c r="F24" s="96">
        <f t="shared" si="1"/>
        <v>1197930.876</v>
      </c>
      <c r="G24" s="107"/>
      <c r="H24" s="100">
        <v>0</v>
      </c>
      <c r="I24" s="100">
        <v>0</v>
      </c>
      <c r="J24" s="383">
        <f t="shared" si="2"/>
        <v>0</v>
      </c>
      <c r="K24" s="386"/>
      <c r="L24" s="383">
        <f t="shared" si="0"/>
        <v>1197930.876</v>
      </c>
      <c r="M24" s="386"/>
    </row>
    <row r="25" spans="1:13" s="101" customFormat="1" ht="13.5" customHeight="1">
      <c r="A25" s="108"/>
      <c r="B25" s="106" t="s">
        <v>136</v>
      </c>
      <c r="C25" s="100">
        <v>10500</v>
      </c>
      <c r="D25" s="100">
        <v>405280</v>
      </c>
      <c r="E25" s="100">
        <v>0</v>
      </c>
      <c r="F25" s="96">
        <f t="shared" si="1"/>
        <v>415780</v>
      </c>
      <c r="G25" s="107"/>
      <c r="H25" s="100">
        <v>0</v>
      </c>
      <c r="I25" s="100">
        <v>0</v>
      </c>
      <c r="J25" s="383">
        <f t="shared" si="2"/>
        <v>0</v>
      </c>
      <c r="K25" s="386"/>
      <c r="L25" s="383">
        <f t="shared" si="0"/>
        <v>415780</v>
      </c>
      <c r="M25" s="386"/>
    </row>
    <row r="26" spans="1:13" s="101" customFormat="1" ht="13.5" customHeight="1">
      <c r="A26" s="108"/>
      <c r="B26" s="106" t="s">
        <v>59</v>
      </c>
      <c r="C26" s="100">
        <v>0</v>
      </c>
      <c r="D26" s="100">
        <v>1067323.7359999993</v>
      </c>
      <c r="E26" s="100">
        <v>0</v>
      </c>
      <c r="F26" s="96">
        <f t="shared" si="1"/>
        <v>1067323.7359999993</v>
      </c>
      <c r="G26" s="107"/>
      <c r="H26" s="100">
        <v>154664.29599999997</v>
      </c>
      <c r="I26" s="100">
        <v>8206.269</v>
      </c>
      <c r="J26" s="383">
        <f t="shared" si="2"/>
        <v>162870.56499999997</v>
      </c>
      <c r="K26" s="386"/>
      <c r="L26" s="383">
        <f t="shared" si="0"/>
        <v>1230194.3009999993</v>
      </c>
      <c r="M26" s="386"/>
    </row>
    <row r="27" spans="1:13" s="101" customFormat="1" ht="13.5" customHeight="1">
      <c r="A27" s="108"/>
      <c r="B27" s="171" t="s">
        <v>365</v>
      </c>
      <c r="C27" s="100">
        <v>0</v>
      </c>
      <c r="D27" s="100">
        <v>304415.00000000006</v>
      </c>
      <c r="E27" s="100">
        <v>0</v>
      </c>
      <c r="F27" s="96">
        <f t="shared" si="1"/>
        <v>304415.00000000006</v>
      </c>
      <c r="G27" s="107"/>
      <c r="H27" s="100">
        <v>2940</v>
      </c>
      <c r="I27" s="100">
        <v>0</v>
      </c>
      <c r="J27" s="383">
        <f t="shared" si="2"/>
        <v>2940</v>
      </c>
      <c r="K27" s="386"/>
      <c r="L27" s="383">
        <f t="shared" si="0"/>
        <v>307355.00000000006</v>
      </c>
      <c r="M27" s="386"/>
    </row>
    <row r="28" spans="1:13" s="101" customFormat="1" ht="13.5" customHeight="1">
      <c r="A28" s="108"/>
      <c r="B28" s="171" t="s">
        <v>309</v>
      </c>
      <c r="C28" s="100">
        <v>0</v>
      </c>
      <c r="D28" s="100">
        <v>264394</v>
      </c>
      <c r="E28" s="100">
        <v>0</v>
      </c>
      <c r="F28" s="96">
        <f t="shared" si="1"/>
        <v>264394</v>
      </c>
      <c r="G28" s="107"/>
      <c r="H28" s="100">
        <v>0</v>
      </c>
      <c r="I28" s="100">
        <v>0</v>
      </c>
      <c r="J28" s="383">
        <f t="shared" si="2"/>
        <v>0</v>
      </c>
      <c r="K28" s="386"/>
      <c r="L28" s="383">
        <f t="shared" si="0"/>
        <v>264394</v>
      </c>
      <c r="M28" s="386"/>
    </row>
    <row r="29" spans="1:13" s="101" customFormat="1" ht="13.5" customHeight="1">
      <c r="A29" s="170"/>
      <c r="B29" s="171" t="s">
        <v>60</v>
      </c>
      <c r="C29" s="100">
        <v>0</v>
      </c>
      <c r="D29" s="100">
        <v>12000</v>
      </c>
      <c r="E29" s="100">
        <v>0</v>
      </c>
      <c r="F29" s="96">
        <f>SUM(C29:E29)</f>
        <v>12000</v>
      </c>
      <c r="G29" s="107"/>
      <c r="H29" s="100">
        <v>145870</v>
      </c>
      <c r="I29" s="100">
        <v>0</v>
      </c>
      <c r="J29" s="383">
        <f t="shared" si="2"/>
        <v>145870</v>
      </c>
      <c r="K29" s="386"/>
      <c r="L29" s="383">
        <f t="shared" si="0"/>
        <v>157870</v>
      </c>
      <c r="M29" s="386"/>
    </row>
    <row r="30" spans="1:13" s="98" customFormat="1" ht="13.5" customHeight="1">
      <c r="A30" s="99"/>
      <c r="B30" s="95" t="s">
        <v>56</v>
      </c>
      <c r="C30" s="96">
        <v>51000</v>
      </c>
      <c r="D30" s="96">
        <v>63154</v>
      </c>
      <c r="E30" s="96">
        <v>0</v>
      </c>
      <c r="F30" s="96">
        <f t="shared" si="1"/>
        <v>114154</v>
      </c>
      <c r="G30" s="107"/>
      <c r="H30" s="96">
        <v>0</v>
      </c>
      <c r="I30" s="96">
        <v>0</v>
      </c>
      <c r="J30" s="383">
        <f t="shared" si="2"/>
        <v>0</v>
      </c>
      <c r="K30" s="386"/>
      <c r="L30" s="383">
        <f t="shared" si="0"/>
        <v>114154</v>
      </c>
      <c r="M30" s="386"/>
    </row>
    <row r="31" spans="1:13" s="98" customFormat="1" ht="5.25" customHeight="1">
      <c r="A31" s="104"/>
      <c r="B31" s="104"/>
      <c r="C31" s="109"/>
      <c r="D31" s="109"/>
      <c r="E31" s="109"/>
      <c r="F31" s="109"/>
      <c r="G31" s="105"/>
      <c r="H31" s="109"/>
      <c r="I31" s="109"/>
      <c r="J31" s="109"/>
      <c r="K31" s="387"/>
      <c r="L31" s="109"/>
      <c r="M31" s="387"/>
    </row>
    <row r="32" spans="1:13" s="114" customFormat="1" ht="21.75" customHeight="1">
      <c r="A32" s="245" t="s">
        <v>1</v>
      </c>
      <c r="B32" s="246"/>
      <c r="C32" s="247">
        <f>C17+C14+C12+C10+C7</f>
        <v>269269</v>
      </c>
      <c r="D32" s="247">
        <f>D17+D14+D12+D10+D7</f>
        <v>4812287.785</v>
      </c>
      <c r="E32" s="247">
        <f>E17+E14+E12+E10+E7</f>
        <v>4000</v>
      </c>
      <c r="F32" s="247">
        <f>F17+F14+F12+F10+F7</f>
        <v>5085556.785</v>
      </c>
      <c r="G32" s="247"/>
      <c r="H32" s="247">
        <f>H17+H14+H12+H10+H7</f>
        <v>677729.861</v>
      </c>
      <c r="I32" s="247"/>
      <c r="J32" s="247">
        <f>J17+J14+J12+J10+J7</f>
        <v>793851.943</v>
      </c>
      <c r="K32" s="388"/>
      <c r="L32" s="247">
        <f>J32+F32</f>
        <v>5879408.728</v>
      </c>
      <c r="M32" s="391"/>
    </row>
    <row r="33" spans="1:13" s="98" customFormat="1" ht="17.25" customHeight="1">
      <c r="A33" s="110" t="s">
        <v>154</v>
      </c>
      <c r="B33" s="111"/>
      <c r="C33" s="112">
        <f>C17+C14</f>
        <v>175210</v>
      </c>
      <c r="D33" s="112">
        <f>D17+D14</f>
        <v>4763019.785</v>
      </c>
      <c r="E33" s="112">
        <f>E17+E14</f>
        <v>4000</v>
      </c>
      <c r="F33" s="112">
        <f>F17+F14</f>
        <v>4942229.785</v>
      </c>
      <c r="G33" s="113"/>
      <c r="H33" s="112">
        <f>H17+H14</f>
        <v>677729.861</v>
      </c>
      <c r="I33" s="112"/>
      <c r="J33" s="112">
        <f>J17+J14</f>
        <v>793851.943</v>
      </c>
      <c r="K33" s="389"/>
      <c r="L33" s="112">
        <f>J33+F33</f>
        <v>5736081.728</v>
      </c>
      <c r="M33" s="389"/>
    </row>
    <row r="34" spans="1:13" s="98" customFormat="1" ht="22.5" customHeight="1">
      <c r="A34" s="380" t="s">
        <v>265</v>
      </c>
      <c r="B34" s="380"/>
      <c r="C34" s="381">
        <f>C33/C32</f>
        <v>0.6506876023604649</v>
      </c>
      <c r="D34" s="381">
        <f>D33/D32</f>
        <v>0.9897620420471175</v>
      </c>
      <c r="E34" s="381">
        <f>E33/E32</f>
        <v>1</v>
      </c>
      <c r="F34" s="381">
        <f>F33/F32</f>
        <v>0.9718168519083796</v>
      </c>
      <c r="G34" s="382"/>
      <c r="H34" s="381">
        <f>H33/H32</f>
        <v>1</v>
      </c>
      <c r="I34" s="381"/>
      <c r="J34" s="381">
        <f>J33/J32</f>
        <v>1</v>
      </c>
      <c r="K34" s="390"/>
      <c r="L34" s="381">
        <f>L33/L32</f>
        <v>0.9756222085194687</v>
      </c>
      <c r="M34" s="392"/>
    </row>
    <row r="35" spans="1:12" ht="30" customHeight="1">
      <c r="A35" s="478" t="s">
        <v>348</v>
      </c>
      <c r="B35" s="478"/>
      <c r="C35" s="478"/>
      <c r="D35" s="478"/>
      <c r="E35" s="478"/>
      <c r="F35" s="478"/>
      <c r="G35" s="478"/>
      <c r="H35" s="478"/>
      <c r="I35" s="478"/>
      <c r="J35" s="478"/>
      <c r="K35" s="478"/>
      <c r="L35" s="478"/>
    </row>
    <row r="36" spans="1:2" ht="9.75" customHeight="1">
      <c r="A36" s="173"/>
      <c r="B36" s="87"/>
    </row>
    <row r="37" spans="1:2" ht="12.75">
      <c r="A37" s="172"/>
      <c r="B37" s="87"/>
    </row>
    <row r="38" spans="2:6" ht="12.75">
      <c r="B38" s="87"/>
      <c r="F38" s="238">
        <v>0</v>
      </c>
    </row>
    <row r="39" ht="12.75">
      <c r="B39" s="87"/>
    </row>
  </sheetData>
  <sheetProtection/>
  <mergeCells count="7">
    <mergeCell ref="A35:L35"/>
    <mergeCell ref="A2:M2"/>
    <mergeCell ref="A3:M3"/>
    <mergeCell ref="A5:B5"/>
    <mergeCell ref="F5:G5"/>
    <mergeCell ref="J5:K5"/>
    <mergeCell ref="L5:M5"/>
  </mergeCells>
  <printOptions horizontalCentered="1" verticalCentered="1"/>
  <pageMargins left="0.75" right="0.75" top="1" bottom="1" header="0" footer="0"/>
  <pageSetup blackAndWhite="1"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showZeros="0" zoomScalePageLayoutView="0" workbookViewId="0" topLeftCell="A1">
      <selection activeCell="A1" sqref="A1"/>
    </sheetView>
  </sheetViews>
  <sheetFormatPr defaultColWidth="11.50390625" defaultRowHeight="12.75"/>
  <cols>
    <col min="1" max="1" width="3.50390625" style="300" customWidth="1"/>
    <col min="2" max="2" width="11.875" style="300" customWidth="1"/>
    <col min="3" max="5" width="10.625" style="299" customWidth="1"/>
    <col min="6" max="6" width="11.875" style="299" customWidth="1"/>
    <col min="7" max="10" width="10.625" style="299" customWidth="1"/>
    <col min="11" max="16384" width="11.50390625" style="300" customWidth="1"/>
  </cols>
  <sheetData>
    <row r="1" spans="1:2" ht="12" customHeight="1">
      <c r="A1" s="298" t="s">
        <v>329</v>
      </c>
      <c r="B1" s="298"/>
    </row>
    <row r="2" spans="1:10" s="301" customFormat="1" ht="29.25" customHeight="1">
      <c r="A2" s="507" t="s">
        <v>349</v>
      </c>
      <c r="B2" s="507"/>
      <c r="C2" s="507"/>
      <c r="D2" s="507"/>
      <c r="E2" s="507"/>
      <c r="F2" s="507"/>
      <c r="G2" s="507"/>
      <c r="H2" s="507"/>
      <c r="I2" s="507"/>
      <c r="J2" s="507"/>
    </row>
    <row r="3" spans="1:10" s="302" customFormat="1" ht="17.25" customHeight="1">
      <c r="A3" s="508" t="s">
        <v>350</v>
      </c>
      <c r="B3" s="508"/>
      <c r="C3" s="508"/>
      <c r="D3" s="508"/>
      <c r="E3" s="508"/>
      <c r="F3" s="508"/>
      <c r="G3" s="508"/>
      <c r="H3" s="508"/>
      <c r="I3" s="508"/>
      <c r="J3" s="508"/>
    </row>
    <row r="4" spans="1:10" s="115" customFormat="1" ht="13.5" customHeight="1">
      <c r="A4" s="303"/>
      <c r="B4" s="303"/>
      <c r="C4" s="304"/>
      <c r="D4" s="304"/>
      <c r="E4" s="304"/>
      <c r="F4" s="305"/>
      <c r="G4" s="304"/>
      <c r="H4" s="304"/>
      <c r="I4" s="305"/>
      <c r="J4" s="305" t="s">
        <v>0</v>
      </c>
    </row>
    <row r="5" spans="1:10" ht="33.75" customHeight="1">
      <c r="A5" s="116" t="s">
        <v>65</v>
      </c>
      <c r="B5" s="117"/>
      <c r="C5" s="257" t="s">
        <v>272</v>
      </c>
      <c r="D5" s="257" t="s">
        <v>27</v>
      </c>
      <c r="E5" s="257" t="s">
        <v>271</v>
      </c>
      <c r="F5" s="310" t="s">
        <v>253</v>
      </c>
      <c r="G5" s="257" t="s">
        <v>241</v>
      </c>
      <c r="H5" s="257" t="s">
        <v>263</v>
      </c>
      <c r="I5" s="310" t="s">
        <v>266</v>
      </c>
      <c r="J5" s="255" t="s">
        <v>22</v>
      </c>
    </row>
    <row r="6" spans="1:10" ht="27.75" customHeight="1">
      <c r="A6" s="118" t="s">
        <v>66</v>
      </c>
      <c r="B6" s="119"/>
      <c r="C6" s="312" t="s">
        <v>274</v>
      </c>
      <c r="D6" s="312" t="s">
        <v>273</v>
      </c>
      <c r="E6" s="346" t="s">
        <v>151</v>
      </c>
      <c r="F6" s="311" t="s">
        <v>254</v>
      </c>
      <c r="G6" s="256" t="s">
        <v>40</v>
      </c>
      <c r="H6" s="256" t="s">
        <v>40</v>
      </c>
      <c r="I6" s="311" t="s">
        <v>252</v>
      </c>
      <c r="J6" s="256" t="s">
        <v>22</v>
      </c>
    </row>
    <row r="7" spans="1:10" s="308" customFormat="1" ht="21.75" customHeight="1">
      <c r="A7" s="306" t="s">
        <v>67</v>
      </c>
      <c r="B7" s="306"/>
      <c r="C7" s="307">
        <f>C8</f>
        <v>24550</v>
      </c>
      <c r="D7" s="307">
        <f>D8</f>
        <v>38000</v>
      </c>
      <c r="E7" s="307">
        <f>E8</f>
        <v>0</v>
      </c>
      <c r="F7" s="307">
        <f>SUM(C7:E7)</f>
        <v>62550</v>
      </c>
      <c r="G7" s="307">
        <v>0</v>
      </c>
      <c r="H7" s="307">
        <v>0</v>
      </c>
      <c r="I7" s="307">
        <f>G7+H7</f>
        <v>0</v>
      </c>
      <c r="J7" s="307">
        <f>+I7+F7</f>
        <v>62550</v>
      </c>
    </row>
    <row r="8" spans="2:10" s="217" customFormat="1" ht="12.75" customHeight="1">
      <c r="B8" s="217" t="s">
        <v>68</v>
      </c>
      <c r="C8" s="218">
        <v>24550</v>
      </c>
      <c r="D8" s="218">
        <v>38000</v>
      </c>
      <c r="E8" s="218">
        <v>0</v>
      </c>
      <c r="F8" s="299">
        <f>SUM(C8:E8)</f>
        <v>62550</v>
      </c>
      <c r="G8" s="218"/>
      <c r="H8" s="218"/>
      <c r="I8" s="299">
        <v>0</v>
      </c>
      <c r="J8" s="299">
        <f>F8+G8+H8</f>
        <v>62550</v>
      </c>
    </row>
    <row r="9" spans="1:10" s="306" customFormat="1" ht="21.75" customHeight="1">
      <c r="A9" s="306" t="s">
        <v>155</v>
      </c>
      <c r="C9" s="307">
        <f aca="true" t="shared" si="0" ref="C9:H9">SUM(C10:C19)</f>
        <v>54909</v>
      </c>
      <c r="D9" s="307">
        <f t="shared" si="0"/>
        <v>660006.4110000001</v>
      </c>
      <c r="E9" s="307">
        <f t="shared" si="0"/>
        <v>0</v>
      </c>
      <c r="F9" s="307">
        <f t="shared" si="0"/>
        <v>714915.4110000001</v>
      </c>
      <c r="G9" s="307">
        <f t="shared" si="0"/>
        <v>23936.039</v>
      </c>
      <c r="H9" s="307">
        <f t="shared" si="0"/>
        <v>116122.082</v>
      </c>
      <c r="I9" s="307">
        <f>G9+H9</f>
        <v>140058.12099999998</v>
      </c>
      <c r="J9" s="307">
        <f>+I9+F9</f>
        <v>854973.5320000001</v>
      </c>
    </row>
    <row r="10" spans="2:10" s="217" customFormat="1" ht="12.75" customHeight="1">
      <c r="B10" s="217" t="s">
        <v>140</v>
      </c>
      <c r="C10" s="218">
        <v>11900</v>
      </c>
      <c r="D10" s="218">
        <v>69647.73800000001</v>
      </c>
      <c r="E10" s="218">
        <v>0</v>
      </c>
      <c r="F10" s="299">
        <f aca="true" t="shared" si="1" ref="F10:F19">SUM(C10:E10)</f>
        <v>81547.73800000001</v>
      </c>
      <c r="G10" s="218">
        <v>6407.474</v>
      </c>
      <c r="H10" s="218">
        <v>67945.792</v>
      </c>
      <c r="I10" s="299"/>
      <c r="J10" s="299">
        <f aca="true" t="shared" si="2" ref="J10:J19">F10+G10+H10</f>
        <v>155901.00400000002</v>
      </c>
    </row>
    <row r="11" spans="2:10" s="217" customFormat="1" ht="12.75" customHeight="1">
      <c r="B11" s="217" t="s">
        <v>73</v>
      </c>
      <c r="C11" s="218">
        <v>11100</v>
      </c>
      <c r="D11" s="218">
        <v>8800</v>
      </c>
      <c r="E11" s="218">
        <v>0</v>
      </c>
      <c r="F11" s="299">
        <f t="shared" si="1"/>
        <v>19900</v>
      </c>
      <c r="G11" s="218">
        <v>3000</v>
      </c>
      <c r="H11" s="218">
        <v>45676.29</v>
      </c>
      <c r="I11" s="299"/>
      <c r="J11" s="299">
        <f t="shared" si="2"/>
        <v>68576.29000000001</v>
      </c>
    </row>
    <row r="12" spans="2:10" s="217" customFormat="1" ht="12.75" customHeight="1">
      <c r="B12" s="217" t="s">
        <v>267</v>
      </c>
      <c r="C12" s="218">
        <v>0</v>
      </c>
      <c r="D12" s="218">
        <v>2000</v>
      </c>
      <c r="E12" s="218">
        <v>0</v>
      </c>
      <c r="F12" s="299">
        <f t="shared" si="1"/>
        <v>2000</v>
      </c>
      <c r="G12" s="218">
        <v>0</v>
      </c>
      <c r="H12" s="218">
        <v>0</v>
      </c>
      <c r="I12" s="299"/>
      <c r="J12" s="299">
        <f t="shared" si="2"/>
        <v>2000</v>
      </c>
    </row>
    <row r="13" spans="2:10" s="217" customFormat="1" ht="12.75" customHeight="1">
      <c r="B13" s="217" t="s">
        <v>270</v>
      </c>
      <c r="C13" s="218">
        <v>10960</v>
      </c>
      <c r="D13" s="218">
        <v>20500</v>
      </c>
      <c r="E13" s="218">
        <v>0</v>
      </c>
      <c r="F13" s="299">
        <f>SUM(C13:E13)</f>
        <v>31460</v>
      </c>
      <c r="G13" s="218">
        <v>0</v>
      </c>
      <c r="H13" s="218">
        <v>2500</v>
      </c>
      <c r="I13" s="299"/>
      <c r="J13" s="299">
        <f t="shared" si="2"/>
        <v>33960</v>
      </c>
    </row>
    <row r="14" spans="2:10" s="217" customFormat="1" ht="12.75" customHeight="1">
      <c r="B14" s="217" t="s">
        <v>157</v>
      </c>
      <c r="C14" s="218">
        <v>0</v>
      </c>
      <c r="D14" s="218">
        <v>2850</v>
      </c>
      <c r="E14" s="218">
        <v>0</v>
      </c>
      <c r="F14" s="299">
        <f t="shared" si="1"/>
        <v>2850</v>
      </c>
      <c r="G14" s="218">
        <v>0</v>
      </c>
      <c r="H14" s="218">
        <v>0</v>
      </c>
      <c r="I14" s="299"/>
      <c r="J14" s="299">
        <f t="shared" si="2"/>
        <v>2850</v>
      </c>
    </row>
    <row r="15" spans="2:10" s="217" customFormat="1" ht="12.75" customHeight="1">
      <c r="B15" s="217" t="s">
        <v>242</v>
      </c>
      <c r="C15" s="218">
        <v>0</v>
      </c>
      <c r="D15" s="218">
        <v>5050</v>
      </c>
      <c r="E15" s="218">
        <v>0</v>
      </c>
      <c r="F15" s="299">
        <f t="shared" si="1"/>
        <v>5050</v>
      </c>
      <c r="G15" s="218">
        <v>0</v>
      </c>
      <c r="H15" s="218">
        <v>0</v>
      </c>
      <c r="I15" s="299"/>
      <c r="J15" s="299">
        <f t="shared" si="2"/>
        <v>5050</v>
      </c>
    </row>
    <row r="16" spans="2:10" s="217" customFormat="1" ht="12.75" customHeight="1">
      <c r="B16" s="217" t="s">
        <v>158</v>
      </c>
      <c r="C16" s="218">
        <v>0</v>
      </c>
      <c r="D16" s="218">
        <v>6000</v>
      </c>
      <c r="E16" s="218">
        <v>0</v>
      </c>
      <c r="F16" s="299">
        <f t="shared" si="1"/>
        <v>6000</v>
      </c>
      <c r="G16" s="218">
        <v>0</v>
      </c>
      <c r="H16" s="218">
        <v>0</v>
      </c>
      <c r="I16" s="299"/>
      <c r="J16" s="299">
        <f t="shared" si="2"/>
        <v>6000</v>
      </c>
    </row>
    <row r="17" spans="2:10" s="217" customFormat="1" ht="12.75" customHeight="1">
      <c r="B17" s="217" t="s">
        <v>215</v>
      </c>
      <c r="C17" s="218">
        <v>19199</v>
      </c>
      <c r="D17" s="218">
        <v>410305.673</v>
      </c>
      <c r="E17" s="218">
        <v>0</v>
      </c>
      <c r="F17" s="299">
        <f t="shared" si="1"/>
        <v>429504.673</v>
      </c>
      <c r="G17" s="218">
        <v>14528.565</v>
      </c>
      <c r="H17" s="218">
        <v>0</v>
      </c>
      <c r="I17" s="299"/>
      <c r="J17" s="299">
        <f t="shared" si="2"/>
        <v>444033.238</v>
      </c>
    </row>
    <row r="18" spans="2:10" s="217" customFormat="1" ht="12.75" customHeight="1">
      <c r="B18" s="217" t="s">
        <v>323</v>
      </c>
      <c r="C18" s="218">
        <v>1750</v>
      </c>
      <c r="D18" s="218">
        <v>15215</v>
      </c>
      <c r="E18" s="218">
        <v>0</v>
      </c>
      <c r="F18" s="299">
        <f t="shared" si="1"/>
        <v>16965</v>
      </c>
      <c r="G18" s="218">
        <v>0</v>
      </c>
      <c r="H18" s="218">
        <v>0</v>
      </c>
      <c r="I18" s="299"/>
      <c r="J18" s="299">
        <f t="shared" si="2"/>
        <v>16965</v>
      </c>
    </row>
    <row r="19" spans="2:10" s="217" customFormat="1" ht="12.75" customHeight="1">
      <c r="B19" s="217" t="s">
        <v>75</v>
      </c>
      <c r="C19" s="218">
        <v>0</v>
      </c>
      <c r="D19" s="218">
        <v>119638</v>
      </c>
      <c r="E19" s="218">
        <v>0</v>
      </c>
      <c r="F19" s="299">
        <f t="shared" si="1"/>
        <v>119638</v>
      </c>
      <c r="G19" s="218">
        <v>0</v>
      </c>
      <c r="H19" s="218">
        <v>0</v>
      </c>
      <c r="I19" s="299"/>
      <c r="J19" s="299">
        <f t="shared" si="2"/>
        <v>119638</v>
      </c>
    </row>
    <row r="20" spans="1:10" s="306" customFormat="1" ht="21.75" customHeight="1">
      <c r="A20" s="306" t="s">
        <v>81</v>
      </c>
      <c r="C20" s="307">
        <f aca="true" t="shared" si="3" ref="C20:H20">SUM(C21:C24)</f>
        <v>0</v>
      </c>
      <c r="D20" s="307">
        <f t="shared" si="3"/>
        <v>7850</v>
      </c>
      <c r="E20" s="307">
        <f t="shared" si="3"/>
        <v>0</v>
      </c>
      <c r="F20" s="307">
        <f t="shared" si="3"/>
        <v>7850</v>
      </c>
      <c r="G20" s="307">
        <f t="shared" si="3"/>
        <v>120657</v>
      </c>
      <c r="H20" s="307">
        <f t="shared" si="3"/>
        <v>0</v>
      </c>
      <c r="I20" s="307">
        <f>G20+H20</f>
        <v>120657</v>
      </c>
      <c r="J20" s="307">
        <f>+I20+F20</f>
        <v>128507</v>
      </c>
    </row>
    <row r="21" spans="2:10" s="219" customFormat="1" ht="12.75" customHeight="1">
      <c r="B21" s="217" t="s">
        <v>142</v>
      </c>
      <c r="C21" s="218">
        <v>0</v>
      </c>
      <c r="D21" s="218">
        <v>0</v>
      </c>
      <c r="E21" s="218">
        <v>0</v>
      </c>
      <c r="F21" s="299">
        <f>SUM(C21:E21)</f>
        <v>0</v>
      </c>
      <c r="G21" s="218">
        <v>38000</v>
      </c>
      <c r="H21" s="218">
        <v>0</v>
      </c>
      <c r="I21" s="299"/>
      <c r="J21" s="299">
        <f>F21+G21+H21</f>
        <v>38000</v>
      </c>
    </row>
    <row r="22" spans="2:10" s="219" customFormat="1" ht="12.75" customHeight="1">
      <c r="B22" s="217" t="s">
        <v>84</v>
      </c>
      <c r="C22" s="218">
        <v>0</v>
      </c>
      <c r="D22" s="218">
        <v>0</v>
      </c>
      <c r="E22" s="218">
        <v>0</v>
      </c>
      <c r="F22" s="299">
        <f>SUM(C22:E22)</f>
        <v>0</v>
      </c>
      <c r="G22" s="218">
        <v>48931</v>
      </c>
      <c r="H22" s="218">
        <v>0</v>
      </c>
      <c r="I22" s="299"/>
      <c r="J22" s="299">
        <f>F22+G22+H22</f>
        <v>48931</v>
      </c>
    </row>
    <row r="23" spans="2:10" s="219" customFormat="1" ht="12.75" customHeight="1">
      <c r="B23" s="217" t="s">
        <v>83</v>
      </c>
      <c r="C23" s="218">
        <v>0</v>
      </c>
      <c r="D23" s="218">
        <v>0</v>
      </c>
      <c r="E23" s="218">
        <v>0</v>
      </c>
      <c r="F23" s="299">
        <f>SUM(C23:E23)</f>
        <v>0</v>
      </c>
      <c r="G23" s="218">
        <v>33726</v>
      </c>
      <c r="H23" s="218">
        <v>0</v>
      </c>
      <c r="I23" s="299"/>
      <c r="J23" s="299">
        <f>F23+G23+H23</f>
        <v>33726</v>
      </c>
    </row>
    <row r="24" spans="2:10" s="219" customFormat="1" ht="12.75" customHeight="1">
      <c r="B24" s="217" t="s">
        <v>86</v>
      </c>
      <c r="C24" s="218">
        <v>0</v>
      </c>
      <c r="D24" s="218">
        <v>7850</v>
      </c>
      <c r="E24" s="218">
        <v>0</v>
      </c>
      <c r="F24" s="299">
        <f>SUM(C24:E24)</f>
        <v>7850</v>
      </c>
      <c r="G24" s="218">
        <v>0</v>
      </c>
      <c r="H24" s="218">
        <v>0</v>
      </c>
      <c r="I24" s="299"/>
      <c r="J24" s="299">
        <f>F24+G24+H24</f>
        <v>7850</v>
      </c>
    </row>
    <row r="25" spans="1:10" s="217" customFormat="1" ht="21.75" customHeight="1">
      <c r="A25" s="306" t="s">
        <v>117</v>
      </c>
      <c r="B25" s="308"/>
      <c r="C25" s="307">
        <f aca="true" t="shared" si="4" ref="C25:H25">SUM(C26:C29)</f>
        <v>66245</v>
      </c>
      <c r="D25" s="307">
        <f t="shared" si="4"/>
        <v>3121595.374000001</v>
      </c>
      <c r="E25" s="307">
        <f t="shared" si="4"/>
        <v>0</v>
      </c>
      <c r="F25" s="307">
        <f t="shared" si="4"/>
        <v>3187840.374000001</v>
      </c>
      <c r="G25" s="307">
        <f t="shared" si="4"/>
        <v>420140.8219999999</v>
      </c>
      <c r="H25" s="307">
        <f t="shared" si="4"/>
        <v>0</v>
      </c>
      <c r="I25" s="307">
        <f>G25+H25</f>
        <v>420140.8219999999</v>
      </c>
      <c r="J25" s="307">
        <f>+I25+F25</f>
        <v>3607981.1960000005</v>
      </c>
    </row>
    <row r="26" spans="2:10" s="217" customFormat="1" ht="12.75" customHeight="1">
      <c r="B26" s="217" t="s">
        <v>119</v>
      </c>
      <c r="C26" s="218">
        <v>500</v>
      </c>
      <c r="D26" s="218">
        <v>650802.716</v>
      </c>
      <c r="E26" s="218">
        <v>0</v>
      </c>
      <c r="F26" s="299">
        <f>SUM(C26:E26)</f>
        <v>651302.716</v>
      </c>
      <c r="G26" s="218">
        <v>65916.21900000001</v>
      </c>
      <c r="H26" s="218">
        <v>0</v>
      </c>
      <c r="I26" s="299"/>
      <c r="J26" s="299">
        <f>F26+G26+H26</f>
        <v>717218.935</v>
      </c>
    </row>
    <row r="27" spans="2:10" s="217" customFormat="1" ht="12.75" customHeight="1">
      <c r="B27" s="217" t="s">
        <v>118</v>
      </c>
      <c r="C27" s="218">
        <v>0</v>
      </c>
      <c r="D27" s="218">
        <v>1000</v>
      </c>
      <c r="E27" s="218">
        <v>0</v>
      </c>
      <c r="F27" s="299">
        <f>SUM(C27:E27)</f>
        <v>1000</v>
      </c>
      <c r="G27" s="218">
        <v>0</v>
      </c>
      <c r="H27" s="218">
        <v>0</v>
      </c>
      <c r="I27" s="299"/>
      <c r="J27" s="299">
        <f>F27+G27+H27</f>
        <v>1000</v>
      </c>
    </row>
    <row r="28" spans="2:10" s="217" customFormat="1" ht="12.75" customHeight="1">
      <c r="B28" s="217" t="s">
        <v>302</v>
      </c>
      <c r="C28" s="218">
        <v>65745</v>
      </c>
      <c r="D28" s="218">
        <v>2398412.6580000008</v>
      </c>
      <c r="E28" s="218">
        <v>0</v>
      </c>
      <c r="F28" s="299">
        <f>SUM(C28:E28)</f>
        <v>2464157.6580000008</v>
      </c>
      <c r="G28" s="218">
        <v>304014.60299999994</v>
      </c>
      <c r="H28" s="218">
        <v>0</v>
      </c>
      <c r="I28" s="299"/>
      <c r="J28" s="299">
        <f>F28+G28+H28</f>
        <v>2768172.261000001</v>
      </c>
    </row>
    <row r="29" spans="2:10" s="217" customFormat="1" ht="12.75" customHeight="1">
      <c r="B29" s="217" t="s">
        <v>294</v>
      </c>
      <c r="C29" s="218">
        <v>0</v>
      </c>
      <c r="D29" s="218">
        <v>71380</v>
      </c>
      <c r="E29" s="218">
        <v>0</v>
      </c>
      <c r="F29" s="299">
        <f>SUM(C29:E29)</f>
        <v>71380</v>
      </c>
      <c r="G29" s="218">
        <v>50210.00000000001</v>
      </c>
      <c r="H29" s="218">
        <v>0</v>
      </c>
      <c r="I29" s="299"/>
      <c r="J29" s="299">
        <f>F29+G29+H29</f>
        <v>121590</v>
      </c>
    </row>
    <row r="30" spans="1:10" s="220" customFormat="1" ht="21.75" customHeight="1">
      <c r="A30" s="309" t="s">
        <v>112</v>
      </c>
      <c r="B30" s="309"/>
      <c r="C30" s="307">
        <f aca="true" t="shared" si="5" ref="C30:H30">SUM(C31:C33)</f>
        <v>11300</v>
      </c>
      <c r="D30" s="307">
        <f t="shared" si="5"/>
        <v>125366.66666666667</v>
      </c>
      <c r="E30" s="307">
        <f t="shared" si="5"/>
        <v>0</v>
      </c>
      <c r="F30" s="307">
        <f t="shared" si="5"/>
        <v>136666.6666666667</v>
      </c>
      <c r="G30" s="307">
        <f t="shared" si="5"/>
        <v>0</v>
      </c>
      <c r="H30" s="307">
        <f t="shared" si="5"/>
        <v>0</v>
      </c>
      <c r="I30" s="307">
        <f>G30+H30</f>
        <v>0</v>
      </c>
      <c r="J30" s="307">
        <f>+I30+F30</f>
        <v>136666.6666666667</v>
      </c>
    </row>
    <row r="31" spans="2:10" s="220" customFormat="1" ht="12.75" customHeight="1">
      <c r="B31" s="220" t="s">
        <v>115</v>
      </c>
      <c r="C31" s="174">
        <v>0</v>
      </c>
      <c r="D31" s="174">
        <v>37583.33333333333</v>
      </c>
      <c r="E31" s="174">
        <v>0</v>
      </c>
      <c r="F31" s="299">
        <f>SUM(C31:E31)</f>
        <v>37583.33333333333</v>
      </c>
      <c r="G31" s="174"/>
      <c r="H31" s="174"/>
      <c r="I31" s="299"/>
      <c r="J31" s="299">
        <f>F31+G31+H31</f>
        <v>37583.33333333333</v>
      </c>
    </row>
    <row r="32" spans="2:10" s="220" customFormat="1" ht="12.75" customHeight="1">
      <c r="B32" s="220" t="s">
        <v>113</v>
      </c>
      <c r="C32" s="174">
        <v>11300</v>
      </c>
      <c r="D32" s="174">
        <v>87783.33333333334</v>
      </c>
      <c r="E32" s="174">
        <v>0</v>
      </c>
      <c r="F32" s="299">
        <f>SUM(C32:E32)</f>
        <v>99083.33333333334</v>
      </c>
      <c r="G32" s="174"/>
      <c r="H32" s="174"/>
      <c r="I32" s="299"/>
      <c r="J32" s="299">
        <f>F32+G32+H32</f>
        <v>99083.33333333334</v>
      </c>
    </row>
    <row r="33" spans="3:10" s="220" customFormat="1" ht="12.75" customHeight="1">
      <c r="C33" s="174"/>
      <c r="D33" s="174"/>
      <c r="E33" s="174"/>
      <c r="F33" s="299">
        <f>SUM(C33:E33)</f>
        <v>0</v>
      </c>
      <c r="G33" s="174"/>
      <c r="H33" s="174"/>
      <c r="I33" s="299"/>
      <c r="J33" s="299">
        <f>F33+G33+H33</f>
        <v>0</v>
      </c>
    </row>
    <row r="34" spans="1:10" s="220" customFormat="1" ht="21.75" customHeight="1">
      <c r="A34" s="309" t="s">
        <v>99</v>
      </c>
      <c r="B34" s="309"/>
      <c r="C34" s="307">
        <f aca="true" t="shared" si="6" ref="C34:H34">SUM(C35:C41)</f>
        <v>82307</v>
      </c>
      <c r="D34" s="307">
        <f t="shared" si="6"/>
        <v>358745</v>
      </c>
      <c r="E34" s="307">
        <f t="shared" si="6"/>
        <v>0</v>
      </c>
      <c r="F34" s="307">
        <f t="shared" si="6"/>
        <v>441052</v>
      </c>
      <c r="G34" s="307">
        <f t="shared" si="6"/>
        <v>85026</v>
      </c>
      <c r="H34" s="307">
        <f t="shared" si="6"/>
        <v>0</v>
      </c>
      <c r="I34" s="307">
        <f>G34+H34</f>
        <v>85026</v>
      </c>
      <c r="J34" s="307">
        <f>+I34+F34</f>
        <v>526078</v>
      </c>
    </row>
    <row r="35" spans="2:10" s="220" customFormat="1" ht="12.75" customHeight="1">
      <c r="B35" s="220" t="s">
        <v>145</v>
      </c>
      <c r="C35" s="174">
        <v>42500</v>
      </c>
      <c r="D35" s="174">
        <v>198820</v>
      </c>
      <c r="E35" s="174">
        <v>0</v>
      </c>
      <c r="F35" s="299">
        <f aca="true" t="shared" si="7" ref="F35:F49">SUM(C35:E35)</f>
        <v>241320</v>
      </c>
      <c r="G35" s="174">
        <v>0</v>
      </c>
      <c r="H35" s="174">
        <v>0</v>
      </c>
      <c r="I35" s="299"/>
      <c r="J35" s="299">
        <f aca="true" t="shared" si="8" ref="J35:J41">F35+G35+H35</f>
        <v>241320</v>
      </c>
    </row>
    <row r="36" spans="2:10" s="220" customFormat="1" ht="12.75" customHeight="1">
      <c r="B36" s="220" t="s">
        <v>292</v>
      </c>
      <c r="C36" s="174">
        <v>0</v>
      </c>
      <c r="D36" s="174">
        <v>7000</v>
      </c>
      <c r="E36" s="174">
        <v>0</v>
      </c>
      <c r="F36" s="299">
        <f t="shared" si="7"/>
        <v>7000</v>
      </c>
      <c r="G36" s="174">
        <v>0</v>
      </c>
      <c r="H36" s="174">
        <v>0</v>
      </c>
      <c r="I36" s="299"/>
      <c r="J36" s="299">
        <f t="shared" si="8"/>
        <v>7000</v>
      </c>
    </row>
    <row r="37" spans="2:10" s="220" customFormat="1" ht="12.75" customHeight="1">
      <c r="B37" s="220" t="s">
        <v>212</v>
      </c>
      <c r="C37" s="174">
        <v>0</v>
      </c>
      <c r="D37" s="174">
        <v>145925</v>
      </c>
      <c r="E37" s="174">
        <v>0</v>
      </c>
      <c r="F37" s="299">
        <f t="shared" si="7"/>
        <v>145925</v>
      </c>
      <c r="G37" s="174">
        <v>0</v>
      </c>
      <c r="H37" s="174">
        <v>0</v>
      </c>
      <c r="I37" s="299"/>
      <c r="J37" s="299">
        <f t="shared" si="8"/>
        <v>145925</v>
      </c>
    </row>
    <row r="38" spans="2:10" s="220" customFormat="1" ht="12.75" customHeight="1">
      <c r="B38" s="220" t="s">
        <v>396</v>
      </c>
      <c r="C38" s="174">
        <v>23307</v>
      </c>
      <c r="D38" s="174">
        <v>0</v>
      </c>
      <c r="E38" s="174">
        <v>0</v>
      </c>
      <c r="F38" s="299">
        <f>SUM(C38:E38)</f>
        <v>23307</v>
      </c>
      <c r="G38" s="174">
        <v>0</v>
      </c>
      <c r="H38" s="174">
        <v>0</v>
      </c>
      <c r="I38" s="299"/>
      <c r="J38" s="299">
        <f>F38+G38+H38</f>
        <v>23307</v>
      </c>
    </row>
    <row r="39" spans="2:10" s="220" customFormat="1" ht="12.75" customHeight="1">
      <c r="B39" s="220" t="s">
        <v>108</v>
      </c>
      <c r="C39" s="174">
        <v>0</v>
      </c>
      <c r="D39" s="174">
        <v>2000</v>
      </c>
      <c r="E39" s="174">
        <v>0</v>
      </c>
      <c r="F39" s="299">
        <f>SUM(C39:E39)</f>
        <v>2000</v>
      </c>
      <c r="G39" s="174">
        <v>0</v>
      </c>
      <c r="H39" s="174">
        <v>0</v>
      </c>
      <c r="I39" s="299"/>
      <c r="J39" s="299">
        <f>F39+G39+H39</f>
        <v>2000</v>
      </c>
    </row>
    <row r="40" spans="2:10" s="220" customFormat="1" ht="12.75" customHeight="1">
      <c r="B40" s="220" t="s">
        <v>109</v>
      </c>
      <c r="C40" s="174">
        <v>16500</v>
      </c>
      <c r="D40" s="174">
        <v>5000</v>
      </c>
      <c r="E40" s="174">
        <v>0</v>
      </c>
      <c r="F40" s="299">
        <f t="shared" si="7"/>
        <v>21500</v>
      </c>
      <c r="G40" s="174">
        <v>0</v>
      </c>
      <c r="H40" s="174">
        <v>0</v>
      </c>
      <c r="I40" s="299"/>
      <c r="J40" s="299">
        <f t="shared" si="8"/>
        <v>21500</v>
      </c>
    </row>
    <row r="41" spans="2:10" s="220" customFormat="1" ht="12.75" customHeight="1">
      <c r="B41" s="220" t="s">
        <v>102</v>
      </c>
      <c r="C41" s="174">
        <v>0</v>
      </c>
      <c r="D41" s="174">
        <v>0</v>
      </c>
      <c r="E41" s="174">
        <v>0</v>
      </c>
      <c r="F41" s="299">
        <f t="shared" si="7"/>
        <v>0</v>
      </c>
      <c r="G41" s="174">
        <v>85026</v>
      </c>
      <c r="H41" s="174">
        <v>0</v>
      </c>
      <c r="I41" s="299"/>
      <c r="J41" s="299">
        <f t="shared" si="8"/>
        <v>85026</v>
      </c>
    </row>
    <row r="42" spans="1:10" s="309" customFormat="1" ht="21.75" customHeight="1">
      <c r="A42" s="309" t="s">
        <v>122</v>
      </c>
      <c r="C42" s="307">
        <f aca="true" t="shared" si="9" ref="C42:H42">SUM(C43:C49)</f>
        <v>29958</v>
      </c>
      <c r="D42" s="307">
        <f t="shared" si="9"/>
        <v>500724.3333333334</v>
      </c>
      <c r="E42" s="307">
        <f t="shared" si="9"/>
        <v>4000</v>
      </c>
      <c r="F42" s="307">
        <f t="shared" si="9"/>
        <v>534682.3333333334</v>
      </c>
      <c r="G42" s="307">
        <f t="shared" si="9"/>
        <v>27970</v>
      </c>
      <c r="H42" s="307">
        <f t="shared" si="9"/>
        <v>0</v>
      </c>
      <c r="I42" s="307">
        <f>G42+H42</f>
        <v>27970</v>
      </c>
      <c r="J42" s="307">
        <f>+I42+F42</f>
        <v>562652.3333333334</v>
      </c>
    </row>
    <row r="43" spans="1:10" s="220" customFormat="1" ht="12.75" customHeight="1">
      <c r="A43" s="221"/>
      <c r="B43" s="220" t="s">
        <v>124</v>
      </c>
      <c r="C43" s="222">
        <v>0</v>
      </c>
      <c r="D43" s="174">
        <v>148645</v>
      </c>
      <c r="E43" s="174">
        <v>0</v>
      </c>
      <c r="F43" s="299">
        <f t="shared" si="7"/>
        <v>148645</v>
      </c>
      <c r="G43" s="174">
        <v>22970</v>
      </c>
      <c r="H43" s="174">
        <v>0</v>
      </c>
      <c r="I43" s="299"/>
      <c r="J43" s="299">
        <f aca="true" t="shared" si="10" ref="J43:J49">F43+G43+H43</f>
        <v>171615</v>
      </c>
    </row>
    <row r="44" spans="1:10" s="220" customFormat="1" ht="12.75" customHeight="1">
      <c r="A44" s="221"/>
      <c r="B44" s="220" t="s">
        <v>163</v>
      </c>
      <c r="C44" s="222">
        <v>0</v>
      </c>
      <c r="D44" s="174">
        <v>7333.333333333333</v>
      </c>
      <c r="E44" s="174">
        <v>0</v>
      </c>
      <c r="F44" s="299">
        <f t="shared" si="7"/>
        <v>7333.333333333333</v>
      </c>
      <c r="G44" s="174">
        <v>0</v>
      </c>
      <c r="H44" s="174">
        <v>0</v>
      </c>
      <c r="I44" s="299"/>
      <c r="J44" s="299">
        <f t="shared" si="10"/>
        <v>7333.333333333333</v>
      </c>
    </row>
    <row r="45" spans="1:10" s="220" customFormat="1" ht="12.75" customHeight="1">
      <c r="A45" s="221"/>
      <c r="B45" s="220" t="s">
        <v>248</v>
      </c>
      <c r="C45" s="174">
        <v>0</v>
      </c>
      <c r="D45" s="174">
        <v>168745</v>
      </c>
      <c r="E45" s="174">
        <v>0</v>
      </c>
      <c r="F45" s="299">
        <f t="shared" si="7"/>
        <v>168745</v>
      </c>
      <c r="G45" s="174">
        <v>0</v>
      </c>
      <c r="H45" s="174">
        <v>0</v>
      </c>
      <c r="I45" s="299"/>
      <c r="J45" s="299">
        <f t="shared" si="10"/>
        <v>168745</v>
      </c>
    </row>
    <row r="46" spans="1:10" s="220" customFormat="1" ht="12.75" customHeight="1">
      <c r="A46" s="221"/>
      <c r="B46" s="220" t="s">
        <v>127</v>
      </c>
      <c r="C46" s="174">
        <v>1700</v>
      </c>
      <c r="D46" s="174">
        <v>50851</v>
      </c>
      <c r="E46" s="174">
        <v>0</v>
      </c>
      <c r="F46" s="299">
        <f t="shared" si="7"/>
        <v>52551</v>
      </c>
      <c r="G46" s="174">
        <v>0</v>
      </c>
      <c r="H46" s="174">
        <v>0</v>
      </c>
      <c r="I46" s="299"/>
      <c r="J46" s="299">
        <f t="shared" si="10"/>
        <v>52551</v>
      </c>
    </row>
    <row r="47" spans="1:10" s="220" customFormat="1" ht="12.75" customHeight="1">
      <c r="A47" s="221"/>
      <c r="B47" s="220" t="s">
        <v>123</v>
      </c>
      <c r="C47" s="174">
        <v>28258</v>
      </c>
      <c r="D47" s="174">
        <v>81450</v>
      </c>
      <c r="E47" s="174">
        <v>4000</v>
      </c>
      <c r="F47" s="299">
        <f t="shared" si="7"/>
        <v>113708</v>
      </c>
      <c r="G47" s="174">
        <v>0</v>
      </c>
      <c r="H47" s="174">
        <v>0</v>
      </c>
      <c r="I47" s="299"/>
      <c r="J47" s="299">
        <f t="shared" si="10"/>
        <v>113708</v>
      </c>
    </row>
    <row r="48" spans="1:10" s="220" customFormat="1" ht="12.75" customHeight="1">
      <c r="A48" s="221"/>
      <c r="B48" s="220" t="s">
        <v>128</v>
      </c>
      <c r="C48" s="174">
        <v>0</v>
      </c>
      <c r="D48" s="174">
        <v>5000</v>
      </c>
      <c r="E48" s="174">
        <v>0</v>
      </c>
      <c r="F48" s="299">
        <f t="shared" si="7"/>
        <v>5000</v>
      </c>
      <c r="G48" s="174">
        <v>0</v>
      </c>
      <c r="H48" s="174">
        <v>0</v>
      </c>
      <c r="I48" s="299"/>
      <c r="J48" s="299">
        <f t="shared" si="10"/>
        <v>5000</v>
      </c>
    </row>
    <row r="49" spans="1:10" s="220" customFormat="1" ht="12.75" customHeight="1">
      <c r="A49" s="221"/>
      <c r="B49" s="220" t="s">
        <v>126</v>
      </c>
      <c r="C49" s="174">
        <v>0</v>
      </c>
      <c r="D49" s="174">
        <v>38700</v>
      </c>
      <c r="E49" s="174">
        <v>0</v>
      </c>
      <c r="F49" s="299">
        <f t="shared" si="7"/>
        <v>38700</v>
      </c>
      <c r="G49" s="174">
        <v>5000</v>
      </c>
      <c r="H49" s="174">
        <v>0</v>
      </c>
      <c r="I49" s="299"/>
      <c r="J49" s="299">
        <f t="shared" si="10"/>
        <v>43700</v>
      </c>
    </row>
    <row r="50" spans="1:10" s="309" customFormat="1" ht="14.25" customHeight="1">
      <c r="A50" s="120" t="s">
        <v>1</v>
      </c>
      <c r="B50" s="120"/>
      <c r="C50" s="121">
        <f aca="true" t="shared" si="11" ref="C50:J50">C42+C34+C30+C25+C20+C9+C7</f>
        <v>269269</v>
      </c>
      <c r="D50" s="121">
        <f t="shared" si="11"/>
        <v>4812287.785000001</v>
      </c>
      <c r="E50" s="121">
        <f t="shared" si="11"/>
        <v>4000</v>
      </c>
      <c r="F50" s="121">
        <f t="shared" si="11"/>
        <v>5085556.785000001</v>
      </c>
      <c r="G50" s="121">
        <f t="shared" si="11"/>
        <v>677729.8609999999</v>
      </c>
      <c r="H50" s="121">
        <f t="shared" si="11"/>
        <v>116122.082</v>
      </c>
      <c r="I50" s="121">
        <f t="shared" si="11"/>
        <v>793851.943</v>
      </c>
      <c r="J50" s="121">
        <f t="shared" si="11"/>
        <v>5879408.728</v>
      </c>
    </row>
    <row r="51" spans="1:10" s="177" customFormat="1" ht="12.75" customHeight="1">
      <c r="A51" s="174" t="s">
        <v>351</v>
      </c>
      <c r="B51" s="175"/>
      <c r="C51" s="176"/>
      <c r="D51" s="176"/>
      <c r="E51" s="176"/>
      <c r="F51" s="176"/>
      <c r="G51" s="176"/>
      <c r="H51" s="176"/>
      <c r="I51" s="176"/>
      <c r="J51" s="176"/>
    </row>
    <row r="52" spans="1:10" s="177" customFormat="1" ht="10.5" customHeight="1">
      <c r="A52" s="174"/>
      <c r="C52" s="178"/>
      <c r="D52" s="178"/>
      <c r="E52" s="178"/>
      <c r="F52" s="178"/>
      <c r="G52" s="178"/>
      <c r="H52" s="178"/>
      <c r="I52" s="178"/>
      <c r="J52" s="178"/>
    </row>
  </sheetData>
  <sheetProtection/>
  <mergeCells count="2">
    <mergeCell ref="A2:J2"/>
    <mergeCell ref="A3:J3"/>
  </mergeCells>
  <printOptions horizontalCentered="1" verticalCentered="1"/>
  <pageMargins left="0.75" right="0.75" top="1" bottom="1" header="0" footer="0"/>
  <pageSetup blackAndWhite="1" fitToHeight="1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0390625" defaultRowHeight="12.75"/>
  <cols>
    <col min="1" max="1" width="23.875" style="123" customWidth="1"/>
    <col min="2" max="2" width="19.625" style="123" customWidth="1"/>
    <col min="3" max="3" width="12.625" style="123" customWidth="1"/>
    <col min="4" max="4" width="4.00390625" style="123" customWidth="1"/>
    <col min="5" max="5" width="12.625" style="123" customWidth="1"/>
    <col min="6" max="6" width="4.00390625" style="123" customWidth="1"/>
    <col min="7" max="7" width="12.625" style="124" customWidth="1"/>
    <col min="8" max="8" width="4.00390625" style="123" customWidth="1"/>
    <col min="9" max="9" width="12.625" style="123" customWidth="1"/>
    <col min="10" max="10" width="7.125" style="123" customWidth="1"/>
    <col min="11" max="11" width="12.625" style="123" customWidth="1"/>
    <col min="12" max="12" width="4.00390625" style="123" customWidth="1"/>
    <col min="13" max="13" width="12.625" style="123" customWidth="1"/>
    <col min="14" max="16384" width="11.50390625" style="123" customWidth="1"/>
  </cols>
  <sheetData>
    <row r="1" spans="1:2" ht="13.5">
      <c r="A1" s="198" t="s">
        <v>330</v>
      </c>
      <c r="B1" s="122"/>
    </row>
    <row r="2" spans="1:13" s="125" customFormat="1" ht="21.75" customHeight="1">
      <c r="A2" s="512" t="s">
        <v>352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</row>
    <row r="3" spans="1:13" s="126" customFormat="1" ht="16.5" customHeight="1">
      <c r="A3" s="513" t="s">
        <v>353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</row>
    <row r="4" spans="1:13" s="129" customFormat="1" ht="12.75" customHeight="1">
      <c r="A4" s="127"/>
      <c r="B4" s="127"/>
      <c r="C4" s="128"/>
      <c r="D4" s="128"/>
      <c r="E4" s="128"/>
      <c r="G4" s="130"/>
      <c r="H4" s="131"/>
      <c r="I4" s="131"/>
      <c r="J4" s="131"/>
      <c r="K4" s="131"/>
      <c r="L4" s="131"/>
      <c r="M4" s="131" t="s">
        <v>0</v>
      </c>
    </row>
    <row r="5" spans="1:13" s="134" customFormat="1" ht="15" customHeight="1">
      <c r="A5" s="132"/>
      <c r="B5" s="132"/>
      <c r="C5" s="330" t="s">
        <v>223</v>
      </c>
      <c r="D5" s="133"/>
      <c r="E5" s="133" t="s">
        <v>224</v>
      </c>
      <c r="F5" s="133"/>
      <c r="G5" s="133" t="s">
        <v>225</v>
      </c>
      <c r="H5" s="133"/>
      <c r="I5" s="133" t="s">
        <v>226</v>
      </c>
      <c r="J5" s="133"/>
      <c r="K5" s="133" t="s">
        <v>165</v>
      </c>
      <c r="L5" s="133"/>
      <c r="M5" s="133" t="s">
        <v>166</v>
      </c>
    </row>
    <row r="6" spans="1:13" s="134" customFormat="1" ht="15" customHeight="1">
      <c r="A6" s="135" t="s">
        <v>167</v>
      </c>
      <c r="B6" s="136" t="s">
        <v>168</v>
      </c>
      <c r="C6" s="331" t="s">
        <v>287</v>
      </c>
      <c r="D6" s="137"/>
      <c r="E6" s="137" t="s">
        <v>228</v>
      </c>
      <c r="F6" s="137"/>
      <c r="G6" s="137" t="s">
        <v>227</v>
      </c>
      <c r="H6" s="137"/>
      <c r="I6" s="137"/>
      <c r="J6" s="148"/>
      <c r="K6" s="137" t="s">
        <v>169</v>
      </c>
      <c r="L6" s="137"/>
      <c r="M6" s="137" t="s">
        <v>170</v>
      </c>
    </row>
    <row r="7" spans="1:13" s="138" customFormat="1" ht="15" customHeight="1">
      <c r="A7" s="138" t="s">
        <v>171</v>
      </c>
      <c r="B7" s="139" t="s">
        <v>172</v>
      </c>
      <c r="C7" s="422"/>
      <c r="D7" s="422"/>
      <c r="E7" s="422">
        <v>326568</v>
      </c>
      <c r="F7" s="422"/>
      <c r="G7" s="422"/>
      <c r="H7" s="422"/>
      <c r="I7" s="422">
        <f>SUM(C7:G7)</f>
        <v>326568</v>
      </c>
      <c r="J7" s="140"/>
      <c r="K7" s="422">
        <v>11</v>
      </c>
      <c r="L7" s="422"/>
      <c r="M7" s="422"/>
    </row>
    <row r="8" spans="1:13" s="138" customFormat="1" ht="15" customHeight="1">
      <c r="A8" s="138" t="s">
        <v>2</v>
      </c>
      <c r="B8" s="139" t="s">
        <v>6</v>
      </c>
      <c r="C8" s="422"/>
      <c r="D8" s="422"/>
      <c r="E8" s="422">
        <v>1085707</v>
      </c>
      <c r="F8" s="422"/>
      <c r="G8" s="422"/>
      <c r="H8" s="422"/>
      <c r="I8" s="422">
        <f aca="true" t="shared" si="0" ref="I8:I20">SUM(C8:G8)</f>
        <v>1085707</v>
      </c>
      <c r="J8" s="140"/>
      <c r="K8" s="422">
        <v>30</v>
      </c>
      <c r="L8" s="422"/>
      <c r="M8" s="422"/>
    </row>
    <row r="9" spans="1:13" s="138" customFormat="1" ht="15" customHeight="1">
      <c r="A9" s="138" t="s">
        <v>3</v>
      </c>
      <c r="B9" s="139" t="s">
        <v>26</v>
      </c>
      <c r="C9" s="422"/>
      <c r="D9" s="422"/>
      <c r="E9" s="422">
        <v>237135</v>
      </c>
      <c r="F9" s="422"/>
      <c r="G9" s="422"/>
      <c r="H9" s="422"/>
      <c r="I9" s="422">
        <f t="shared" si="0"/>
        <v>237135</v>
      </c>
      <c r="J9" s="140"/>
      <c r="K9" s="422">
        <v>7</v>
      </c>
      <c r="L9" s="422"/>
      <c r="M9" s="422"/>
    </row>
    <row r="10" spans="1:13" s="138" customFormat="1" ht="15" customHeight="1">
      <c r="A10" s="344" t="s">
        <v>27</v>
      </c>
      <c r="B10" s="345" t="s">
        <v>28</v>
      </c>
      <c r="C10" s="423"/>
      <c r="D10" s="423"/>
      <c r="E10" s="423">
        <v>128017</v>
      </c>
      <c r="F10" s="423"/>
      <c r="G10" s="423"/>
      <c r="H10" s="423"/>
      <c r="I10" s="422">
        <f t="shared" si="0"/>
        <v>128017</v>
      </c>
      <c r="J10" s="141"/>
      <c r="K10" s="423">
        <v>3</v>
      </c>
      <c r="L10" s="423"/>
      <c r="M10" s="423"/>
    </row>
    <row r="11" spans="1:13" s="138" customFormat="1" ht="15" customHeight="1">
      <c r="A11" s="344" t="s">
        <v>368</v>
      </c>
      <c r="B11" s="393" t="s">
        <v>369</v>
      </c>
      <c r="C11" s="423">
        <v>11994</v>
      </c>
      <c r="D11" s="422"/>
      <c r="E11" s="422"/>
      <c r="F11" s="422"/>
      <c r="G11" s="422"/>
      <c r="H11" s="422"/>
      <c r="I11" s="422">
        <f t="shared" si="0"/>
        <v>11994</v>
      </c>
      <c r="J11" s="140"/>
      <c r="K11" s="422">
        <v>1</v>
      </c>
      <c r="L11" s="422"/>
      <c r="M11" s="422">
        <v>3</v>
      </c>
    </row>
    <row r="12" spans="1:13" s="138" customFormat="1" ht="15" customHeight="1">
      <c r="A12" s="138" t="s">
        <v>173</v>
      </c>
      <c r="B12" s="139" t="s">
        <v>174</v>
      </c>
      <c r="C12" s="422"/>
      <c r="D12" s="422"/>
      <c r="E12" s="422">
        <v>60759</v>
      </c>
      <c r="F12" s="422"/>
      <c r="G12" s="422"/>
      <c r="H12" s="422"/>
      <c r="I12" s="422">
        <f t="shared" si="0"/>
        <v>60759</v>
      </c>
      <c r="J12" s="140"/>
      <c r="K12" s="422">
        <v>4</v>
      </c>
      <c r="L12" s="422"/>
      <c r="M12" s="422"/>
    </row>
    <row r="13" spans="1:13" s="138" customFormat="1" ht="15" customHeight="1">
      <c r="A13" s="138" t="s">
        <v>175</v>
      </c>
      <c r="B13" s="139" t="s">
        <v>201</v>
      </c>
      <c r="C13" s="422"/>
      <c r="D13" s="422"/>
      <c r="E13" s="422">
        <v>138164</v>
      </c>
      <c r="F13" s="422"/>
      <c r="G13" s="422"/>
      <c r="H13" s="422"/>
      <c r="I13" s="422">
        <f t="shared" si="0"/>
        <v>138164</v>
      </c>
      <c r="J13" s="140"/>
      <c r="K13" s="422">
        <v>24</v>
      </c>
      <c r="L13" s="422"/>
      <c r="M13" s="422"/>
    </row>
    <row r="14" spans="1:13" s="138" customFormat="1" ht="15" customHeight="1">
      <c r="A14" s="138" t="s">
        <v>331</v>
      </c>
      <c r="B14" s="211" t="s">
        <v>332</v>
      </c>
      <c r="C14" s="422"/>
      <c r="D14" s="422"/>
      <c r="E14" s="422">
        <v>41797</v>
      </c>
      <c r="F14" s="422"/>
      <c r="G14" s="422">
        <v>155992</v>
      </c>
      <c r="H14" s="422"/>
      <c r="I14" s="422">
        <f t="shared" si="0"/>
        <v>197789</v>
      </c>
      <c r="J14" s="140"/>
      <c r="K14" s="422">
        <v>7</v>
      </c>
      <c r="L14" s="422"/>
      <c r="M14" s="422">
        <v>65</v>
      </c>
    </row>
    <row r="15" spans="1:13" s="138" customFormat="1" ht="15" customHeight="1">
      <c r="A15" s="138" t="s">
        <v>176</v>
      </c>
      <c r="B15" s="139" t="s">
        <v>177</v>
      </c>
      <c r="C15" s="422">
        <v>138976</v>
      </c>
      <c r="D15" s="422"/>
      <c r="E15" s="422">
        <v>38391</v>
      </c>
      <c r="F15" s="422"/>
      <c r="G15" s="422"/>
      <c r="H15" s="422"/>
      <c r="I15" s="422">
        <f t="shared" si="0"/>
        <v>177367</v>
      </c>
      <c r="J15" s="140"/>
      <c r="K15" s="422">
        <v>12</v>
      </c>
      <c r="L15" s="422"/>
      <c r="M15" s="422">
        <v>10</v>
      </c>
    </row>
    <row r="16" spans="1:13" s="138" customFormat="1" ht="15" customHeight="1">
      <c r="A16" s="138" t="s">
        <v>206</v>
      </c>
      <c r="B16" s="139" t="s">
        <v>207</v>
      </c>
      <c r="C16" s="422">
        <v>45866</v>
      </c>
      <c r="D16" s="422"/>
      <c r="E16" s="422">
        <v>3037</v>
      </c>
      <c r="F16" s="422"/>
      <c r="G16" s="422">
        <v>1035537</v>
      </c>
      <c r="H16" s="422"/>
      <c r="I16" s="422">
        <f t="shared" si="0"/>
        <v>1084440</v>
      </c>
      <c r="J16" s="140"/>
      <c r="K16" s="422">
        <v>16</v>
      </c>
      <c r="L16" s="422"/>
      <c r="M16" s="422">
        <v>322</v>
      </c>
    </row>
    <row r="17" spans="1:13" s="138" customFormat="1" ht="15" customHeight="1">
      <c r="A17" s="138" t="s">
        <v>249</v>
      </c>
      <c r="B17" s="211" t="s">
        <v>251</v>
      </c>
      <c r="C17" s="422">
        <v>13500</v>
      </c>
      <c r="D17" s="422"/>
      <c r="E17" s="422"/>
      <c r="F17" s="422"/>
      <c r="G17" s="422"/>
      <c r="H17" s="422"/>
      <c r="I17" s="422">
        <f t="shared" si="0"/>
        <v>13500</v>
      </c>
      <c r="J17" s="140"/>
      <c r="K17" s="422">
        <v>1</v>
      </c>
      <c r="L17" s="422"/>
      <c r="M17" s="422"/>
    </row>
    <row r="18" spans="1:13" s="138" customFormat="1" ht="15" customHeight="1">
      <c r="A18" s="138" t="s">
        <v>370</v>
      </c>
      <c r="B18" s="211" t="s">
        <v>375</v>
      </c>
      <c r="C18" s="422">
        <v>236337</v>
      </c>
      <c r="D18" s="422"/>
      <c r="E18" s="422"/>
      <c r="F18" s="422"/>
      <c r="G18" s="422"/>
      <c r="H18" s="422"/>
      <c r="I18" s="422">
        <f t="shared" si="0"/>
        <v>236337</v>
      </c>
      <c r="J18" s="140"/>
      <c r="K18" s="422">
        <v>13</v>
      </c>
      <c r="L18" s="422"/>
      <c r="M18" s="422"/>
    </row>
    <row r="19" spans="1:13" s="138" customFormat="1" ht="15" customHeight="1">
      <c r="A19" s="138" t="s">
        <v>371</v>
      </c>
      <c r="B19" s="211" t="s">
        <v>374</v>
      </c>
      <c r="C19" s="422">
        <v>42509</v>
      </c>
      <c r="D19" s="422"/>
      <c r="E19" s="422"/>
      <c r="F19" s="422"/>
      <c r="G19" s="422"/>
      <c r="H19" s="422"/>
      <c r="I19" s="422">
        <f t="shared" si="0"/>
        <v>42509</v>
      </c>
      <c r="J19" s="140"/>
      <c r="K19" s="422">
        <v>5</v>
      </c>
      <c r="L19" s="422"/>
      <c r="M19" s="422"/>
    </row>
    <row r="20" spans="1:13" s="138" customFormat="1" ht="15" customHeight="1">
      <c r="A20" s="138" t="s">
        <v>372</v>
      </c>
      <c r="B20" s="211" t="s">
        <v>373</v>
      </c>
      <c r="C20" s="422"/>
      <c r="D20" s="422"/>
      <c r="E20" s="422"/>
      <c r="F20" s="422"/>
      <c r="G20" s="422">
        <v>2335</v>
      </c>
      <c r="H20" s="422"/>
      <c r="I20" s="422">
        <f t="shared" si="0"/>
        <v>2335</v>
      </c>
      <c r="J20" s="140"/>
      <c r="K20" s="422">
        <v>7</v>
      </c>
      <c r="L20" s="422"/>
      <c r="M20" s="422"/>
    </row>
    <row r="21" spans="2:13" s="138" customFormat="1" ht="14.25" customHeight="1">
      <c r="B21" s="139"/>
      <c r="C21" s="422"/>
      <c r="D21" s="422"/>
      <c r="E21" s="422"/>
      <c r="F21" s="422"/>
      <c r="G21" s="422"/>
      <c r="H21" s="422"/>
      <c r="I21" s="422"/>
      <c r="J21" s="140"/>
      <c r="K21" s="140"/>
      <c r="L21" s="140"/>
      <c r="M21" s="140"/>
    </row>
    <row r="22" spans="1:13" s="138" customFormat="1" ht="15" customHeight="1">
      <c r="A22" s="138" t="s">
        <v>211</v>
      </c>
      <c r="B22" s="211" t="s">
        <v>286</v>
      </c>
      <c r="C22" s="424"/>
      <c r="D22" s="424"/>
      <c r="E22" s="424">
        <v>1777427</v>
      </c>
      <c r="F22" s="424"/>
      <c r="G22" s="424"/>
      <c r="H22" s="424"/>
      <c r="I22" s="424">
        <v>1777427</v>
      </c>
      <c r="J22" s="342"/>
      <c r="K22" s="342">
        <v>51</v>
      </c>
      <c r="L22" s="342"/>
      <c r="M22" s="342"/>
    </row>
    <row r="23" spans="1:13" s="138" customFormat="1" ht="15" customHeight="1">
      <c r="A23" s="138" t="s">
        <v>221</v>
      </c>
      <c r="B23" s="139" t="s">
        <v>222</v>
      </c>
      <c r="C23" s="430">
        <v>489182</v>
      </c>
      <c r="D23" s="430"/>
      <c r="E23" s="430">
        <v>282148</v>
      </c>
      <c r="F23" s="430"/>
      <c r="G23" s="430">
        <v>1191529</v>
      </c>
      <c r="H23" s="425"/>
      <c r="I23" s="431">
        <v>1962859</v>
      </c>
      <c r="J23" s="343"/>
      <c r="K23" s="424">
        <v>83</v>
      </c>
      <c r="L23" s="425"/>
      <c r="M23" s="424">
        <v>400</v>
      </c>
    </row>
    <row r="24" spans="1:13" s="138" customFormat="1" ht="15" customHeight="1">
      <c r="A24" s="142" t="s">
        <v>178</v>
      </c>
      <c r="B24" s="158" t="s">
        <v>208</v>
      </c>
      <c r="C24" s="432">
        <v>489182</v>
      </c>
      <c r="D24" s="426"/>
      <c r="E24" s="426">
        <v>2059575</v>
      </c>
      <c r="F24" s="426"/>
      <c r="G24" s="433">
        <v>1191529</v>
      </c>
      <c r="H24" s="434"/>
      <c r="I24" s="435"/>
      <c r="J24" s="144"/>
      <c r="K24" s="427">
        <v>134</v>
      </c>
      <c r="L24" s="428"/>
      <c r="M24" s="429">
        <v>400</v>
      </c>
    </row>
    <row r="25" spans="1:13" s="138" customFormat="1" ht="15" customHeight="1">
      <c r="A25" s="142" t="s">
        <v>179</v>
      </c>
      <c r="B25" s="212" t="s">
        <v>250</v>
      </c>
      <c r="C25" s="517">
        <v>3740286</v>
      </c>
      <c r="D25" s="518"/>
      <c r="E25" s="518"/>
      <c r="F25" s="518"/>
      <c r="G25" s="519"/>
      <c r="H25" s="141"/>
      <c r="I25" s="144"/>
      <c r="J25" s="141"/>
      <c r="K25" s="141"/>
      <c r="L25" s="141"/>
      <c r="M25" s="141"/>
    </row>
    <row r="26" spans="1:13" s="138" customFormat="1" ht="12.75" customHeight="1">
      <c r="A26" s="142"/>
      <c r="B26" s="212"/>
      <c r="C26" s="520"/>
      <c r="D26" s="520"/>
      <c r="E26" s="520"/>
      <c r="F26" s="520"/>
      <c r="G26" s="520"/>
      <c r="H26" s="141"/>
      <c r="I26" s="144"/>
      <c r="J26" s="141"/>
      <c r="K26" s="141"/>
      <c r="L26" s="141"/>
      <c r="M26" s="141"/>
    </row>
    <row r="27" spans="1:13" s="138" customFormat="1" ht="19.5" customHeight="1">
      <c r="A27" s="208"/>
      <c r="B27" s="208"/>
      <c r="C27" s="209"/>
      <c r="D27" s="209"/>
      <c r="E27" s="143"/>
      <c r="F27" s="209"/>
      <c r="G27" s="209"/>
      <c r="H27" s="209"/>
      <c r="I27" s="209"/>
      <c r="J27" s="141"/>
      <c r="K27" s="209"/>
      <c r="L27" s="141"/>
      <c r="M27" s="209"/>
    </row>
    <row r="28" spans="1:13" s="138" customFormat="1" ht="15" customHeight="1">
      <c r="A28" s="205" t="s">
        <v>182</v>
      </c>
      <c r="B28" s="206" t="s">
        <v>198</v>
      </c>
      <c r="C28" s="514" t="s">
        <v>288</v>
      </c>
      <c r="D28" s="515"/>
      <c r="E28" s="515"/>
      <c r="F28" s="332"/>
      <c r="G28" s="516" t="s">
        <v>289</v>
      </c>
      <c r="H28" s="515"/>
      <c r="I28" s="515"/>
      <c r="J28" s="147"/>
      <c r="K28" s="207" t="s">
        <v>210</v>
      </c>
      <c r="L28" s="167"/>
      <c r="M28" s="207" t="s">
        <v>205</v>
      </c>
    </row>
    <row r="29" spans="1:13" s="138" customFormat="1" ht="15" customHeight="1">
      <c r="A29" s="205"/>
      <c r="B29" s="206"/>
      <c r="C29" s="207"/>
      <c r="D29" s="333" t="s">
        <v>183</v>
      </c>
      <c r="E29" s="333"/>
      <c r="F29" s="334"/>
      <c r="G29" s="510" t="s">
        <v>184</v>
      </c>
      <c r="H29" s="511"/>
      <c r="I29" s="511"/>
      <c r="J29" s="147"/>
      <c r="K29" s="154" t="s">
        <v>169</v>
      </c>
      <c r="L29" s="167"/>
      <c r="M29" s="154" t="s">
        <v>170</v>
      </c>
    </row>
    <row r="30" spans="1:10" s="138" customFormat="1" ht="15" customHeight="1">
      <c r="A30" s="149"/>
      <c r="B30" s="203"/>
      <c r="C30" s="150" t="s">
        <v>185</v>
      </c>
      <c r="D30" s="150"/>
      <c r="E30" s="150" t="s">
        <v>186</v>
      </c>
      <c r="F30" s="204"/>
      <c r="G30" s="150" t="s">
        <v>185</v>
      </c>
      <c r="H30" s="150"/>
      <c r="I30" s="150" t="s">
        <v>186</v>
      </c>
      <c r="J30" s="159"/>
    </row>
    <row r="31" spans="1:13" s="138" customFormat="1" ht="15" customHeight="1">
      <c r="A31" s="142" t="s">
        <v>187</v>
      </c>
      <c r="B31" s="155" t="s">
        <v>199</v>
      </c>
      <c r="C31" s="151">
        <v>1082</v>
      </c>
      <c r="D31" s="151"/>
      <c r="E31" s="151">
        <v>4694</v>
      </c>
      <c r="F31" s="151"/>
      <c r="G31" s="151">
        <v>7079</v>
      </c>
      <c r="H31" s="151"/>
      <c r="I31" s="151">
        <v>8817</v>
      </c>
      <c r="J31" s="141"/>
      <c r="K31" s="151"/>
      <c r="L31" s="167"/>
      <c r="M31" s="151"/>
    </row>
    <row r="32" spans="1:13" s="138" customFormat="1" ht="15" customHeight="1">
      <c r="A32" s="142" t="s">
        <v>188</v>
      </c>
      <c r="B32" s="155" t="s">
        <v>200</v>
      </c>
      <c r="C32" s="151">
        <v>3047</v>
      </c>
      <c r="D32" s="151"/>
      <c r="E32" s="151">
        <v>2692</v>
      </c>
      <c r="F32" s="151"/>
      <c r="G32" s="151">
        <v>4484</v>
      </c>
      <c r="H32" s="151"/>
      <c r="I32" s="151">
        <v>9259</v>
      </c>
      <c r="J32" s="141"/>
      <c r="K32" s="151"/>
      <c r="L32" s="167"/>
      <c r="M32" s="151"/>
    </row>
    <row r="33" spans="1:13" s="138" customFormat="1" ht="6" customHeight="1">
      <c r="A33" s="168"/>
      <c r="B33" s="155"/>
      <c r="C33" s="152"/>
      <c r="D33" s="151"/>
      <c r="E33" s="152"/>
      <c r="F33" s="151"/>
      <c r="G33" s="152"/>
      <c r="H33" s="151"/>
      <c r="I33" s="152"/>
      <c r="J33" s="141"/>
      <c r="K33" s="151"/>
      <c r="L33" s="167"/>
      <c r="M33" s="151"/>
    </row>
    <row r="34" spans="1:13" s="138" customFormat="1" ht="15" customHeight="1">
      <c r="A34" s="142" t="s">
        <v>189</v>
      </c>
      <c r="B34" s="164" t="s">
        <v>22</v>
      </c>
      <c r="C34" s="152">
        <v>4129</v>
      </c>
      <c r="D34" s="152"/>
      <c r="E34" s="152">
        <v>7386</v>
      </c>
      <c r="F34" s="152"/>
      <c r="G34" s="152">
        <v>11563</v>
      </c>
      <c r="H34" s="152"/>
      <c r="I34" s="152">
        <v>18076</v>
      </c>
      <c r="J34" s="209"/>
      <c r="K34" s="213">
        <v>92</v>
      </c>
      <c r="L34" s="141"/>
      <c r="M34" s="213">
        <v>65</v>
      </c>
    </row>
    <row r="35" spans="1:13" s="138" customFormat="1" ht="15" customHeight="1">
      <c r="A35" s="142" t="s">
        <v>190</v>
      </c>
      <c r="B35" s="142"/>
      <c r="C35" s="160">
        <v>4129</v>
      </c>
      <c r="D35" s="160"/>
      <c r="E35" s="160">
        <v>14772</v>
      </c>
      <c r="F35" s="160"/>
      <c r="G35" s="160">
        <v>11563</v>
      </c>
      <c r="H35" s="160"/>
      <c r="I35" s="160">
        <v>36152</v>
      </c>
      <c r="J35" s="144"/>
      <c r="K35" s="347">
        <v>66616</v>
      </c>
      <c r="L35" s="141"/>
      <c r="M35" s="141"/>
    </row>
    <row r="36" spans="1:13" s="138" customFormat="1" ht="3.75" customHeight="1">
      <c r="A36" s="145"/>
      <c r="B36" s="145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</row>
    <row r="37" spans="1:13" ht="29.25" customHeight="1">
      <c r="A37" s="509" t="s">
        <v>376</v>
      </c>
      <c r="B37" s="509"/>
      <c r="C37" s="509"/>
      <c r="D37" s="509"/>
      <c r="E37" s="509"/>
      <c r="F37" s="509"/>
      <c r="G37" s="509"/>
      <c r="H37" s="509"/>
      <c r="I37" s="509"/>
      <c r="J37" s="509"/>
      <c r="K37" s="509"/>
      <c r="L37" s="509"/>
      <c r="M37" s="509"/>
    </row>
    <row r="38" ht="12" customHeight="1">
      <c r="A38" s="129"/>
    </row>
  </sheetData>
  <sheetProtection/>
  <mergeCells count="8">
    <mergeCell ref="A37:M37"/>
    <mergeCell ref="G29:I29"/>
    <mergeCell ref="A2:M2"/>
    <mergeCell ref="A3:M3"/>
    <mergeCell ref="C28:E28"/>
    <mergeCell ref="G28:I28"/>
    <mergeCell ref="C25:G25"/>
    <mergeCell ref="C26:G26"/>
  </mergeCells>
  <printOptions horizontalCentered="1" verticalCentered="1"/>
  <pageMargins left="0.75" right="0.75" top="1" bottom="1" header="0" footer="0"/>
  <pageSetup blackAndWhite="1"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Sánchez Daniel Jorge</dc:creator>
  <cp:keywords/>
  <dc:description/>
  <cp:lastModifiedBy>Luffi</cp:lastModifiedBy>
  <cp:lastPrinted>2013-04-23T13:49:21Z</cp:lastPrinted>
  <dcterms:created xsi:type="dcterms:W3CDTF">1997-08-26T15:20:08Z</dcterms:created>
  <dcterms:modified xsi:type="dcterms:W3CDTF">2018-08-24T20:04:46Z</dcterms:modified>
  <cp:category/>
  <cp:version/>
  <cp:contentType/>
  <cp:contentStatus/>
</cp:coreProperties>
</file>